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thor\Dropbox\ADMON CARLOS MORALES 2018-2021\D) INFORMACION FINANCIERA NORMATIVA\IFN 2019\ANUAL 2019\VI. Iniciativas y Proyectos\"/>
    </mc:Choice>
  </mc:AlternateContent>
  <bookViews>
    <workbookView xWindow="0" yWindow="0" windowWidth="20490" windowHeight="7755" tabRatio="971" activeTab="1"/>
  </bookViews>
  <sheets>
    <sheet name="CAPITULO" sheetId="7" r:id="rId1"/>
    <sheet name="RESUMEN " sheetId="1" r:id="rId2"/>
    <sheet name="PGM1" sheetId="3" r:id="rId3"/>
    <sheet name="PGM2 SERVS.ADMVOS. PARA PRESUP " sheetId="4" r:id="rId4"/>
    <sheet name="PGM2 SERVS.PUB.PARA PRESUP 2018" sheetId="6" r:id="rId5"/>
    <sheet name="ANALITICO DE OBRAS (PIM)" sheetId="8" r:id="rId6"/>
    <sheet name="RAMO 33" sheetId="9" r:id="rId7"/>
    <sheet name="DEUDA PUBLICA" sheetId="10" r:id="rId8"/>
  </sheets>
  <definedNames>
    <definedName name="_xlnm._FilterDatabase" localSheetId="3" hidden="1">'PGM2 SERVS.ADMVOS. PARA PRESUP '!$A$7:$L$1700</definedName>
    <definedName name="_xlnm._FilterDatabase" localSheetId="4" hidden="1" xml:space="preserve">    'PGM2 SERVS.PUB.PARA PRESUP 2018'!$A$7:$L$1325</definedName>
    <definedName name="_xlnm.Print_Titles" localSheetId="3">'PGM2 SERVS.ADMVOS. PARA PRESUP '!$1:$8</definedName>
    <definedName name="_xlnm.Print_Titles" localSheetId="4">'PGM2 SERVS.PUB.PARA PRESUP 2018'!$1:$8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 i="9" l="1"/>
  <c r="C26" i="7"/>
  <c r="L624" i="6"/>
  <c r="C74" i="7"/>
  <c r="L407" i="6"/>
  <c r="K1317" i="4"/>
  <c r="L18" i="9"/>
  <c r="G47" i="1"/>
  <c r="G55" i="1" s="1"/>
  <c r="L43" i="3"/>
  <c r="L42" i="3"/>
  <c r="C51" i="7"/>
  <c r="C57" i="7"/>
  <c r="C60" i="7"/>
  <c r="C80" i="7"/>
  <c r="C88" i="7"/>
  <c r="C61" i="7"/>
  <c r="C59" i="7"/>
  <c r="C56" i="7"/>
  <c r="N16" i="10"/>
  <c r="K809" i="4"/>
  <c r="K811" i="4"/>
  <c r="K810" i="4"/>
  <c r="K381" i="4"/>
  <c r="K276" i="4"/>
  <c r="K86" i="4"/>
  <c r="K35" i="4"/>
  <c r="K29" i="6"/>
  <c r="L734" i="4"/>
  <c r="I15" i="3" s="1"/>
  <c r="L961" i="4"/>
  <c r="C52" i="7"/>
  <c r="L729" i="4"/>
  <c r="K728" i="4"/>
  <c r="C82" i="7"/>
  <c r="L421" i="4"/>
  <c r="K420" i="4"/>
  <c r="C81" i="7"/>
  <c r="K904" i="4"/>
  <c r="K867" i="4"/>
  <c r="K561" i="4"/>
  <c r="K52" i="6"/>
  <c r="C76" i="7"/>
  <c r="C75" i="7"/>
  <c r="C72" i="7"/>
  <c r="K968" i="4"/>
  <c r="C71" i="7"/>
  <c r="K1118" i="6"/>
  <c r="C70" i="7"/>
  <c r="C65" i="7"/>
  <c r="C64" i="7"/>
  <c r="K899" i="4"/>
  <c r="C63" i="7"/>
  <c r="K49" i="6"/>
  <c r="C62" i="7"/>
  <c r="K557" i="4"/>
  <c r="L819" i="4"/>
  <c r="K814" i="4"/>
  <c r="K1248" i="4"/>
  <c r="L281" i="4"/>
  <c r="C55" i="7"/>
  <c r="L40" i="4"/>
  <c r="L962" i="4"/>
  <c r="L1644" i="4"/>
  <c r="L1576" i="4"/>
  <c r="L1537" i="4"/>
  <c r="L1491" i="4"/>
  <c r="L1443" i="4"/>
  <c r="L1405" i="4"/>
  <c r="L1368" i="4"/>
  <c r="L1289" i="4"/>
  <c r="L1241" i="4"/>
  <c r="L1041" i="4"/>
  <c r="L957" i="4"/>
  <c r="L892" i="4"/>
  <c r="L843" i="4"/>
  <c r="L805" i="4"/>
  <c r="L764" i="4"/>
  <c r="L716" i="4"/>
  <c r="L679" i="4"/>
  <c r="L551" i="4"/>
  <c r="L450" i="4"/>
  <c r="L413" i="4"/>
  <c r="L377" i="4"/>
  <c r="L231" i="4"/>
  <c r="L128" i="4"/>
  <c r="L91" i="4"/>
  <c r="L33" i="4"/>
  <c r="L1208" i="6"/>
  <c r="L1167" i="6"/>
  <c r="L1111" i="6"/>
  <c r="L1073" i="6"/>
  <c r="L1032" i="6"/>
  <c r="L712" i="6"/>
  <c r="L612" i="6"/>
  <c r="L568" i="6"/>
  <c r="L530" i="6"/>
  <c r="L450" i="6"/>
  <c r="L405" i="6"/>
  <c r="L329" i="6"/>
  <c r="L282" i="6"/>
  <c r="L167" i="6"/>
  <c r="L39" i="6"/>
  <c r="C47" i="7"/>
  <c r="C45" i="7"/>
  <c r="K164" i="6"/>
  <c r="C44" i="7"/>
  <c r="C43" i="7"/>
  <c r="C42" i="7"/>
  <c r="C41" i="7"/>
  <c r="C40" i="7"/>
  <c r="C39" i="7"/>
  <c r="K1485" i="4"/>
  <c r="C38" i="7"/>
  <c r="C37" i="7"/>
  <c r="C34" i="7"/>
  <c r="K946" i="4"/>
  <c r="K96" i="6"/>
  <c r="K128" i="6"/>
  <c r="C27" i="7"/>
  <c r="C24" i="7"/>
  <c r="C23" i="7"/>
  <c r="K87" i="4"/>
  <c r="L792" i="4"/>
  <c r="L799" i="4" s="1"/>
  <c r="L821" i="4" s="1"/>
  <c r="L1663" i="4"/>
  <c r="L1635" i="4"/>
  <c r="L1607" i="4"/>
  <c r="L1568" i="4"/>
  <c r="L1525" i="4"/>
  <c r="L1472" i="4"/>
  <c r="L1434" i="4"/>
  <c r="L1397" i="4"/>
  <c r="L1358" i="4"/>
  <c r="L1319" i="4"/>
  <c r="L1280" i="4"/>
  <c r="L1220" i="4"/>
  <c r="L1166" i="4"/>
  <c r="L1128" i="4"/>
  <c r="L1091" i="4"/>
  <c r="L1031" i="4"/>
  <c r="L996" i="4"/>
  <c r="L975" i="4"/>
  <c r="L939" i="4"/>
  <c r="L839" i="4"/>
  <c r="L755" i="4"/>
  <c r="L711" i="4"/>
  <c r="L672" i="4"/>
  <c r="L635" i="4"/>
  <c r="L595" i="4"/>
  <c r="L541" i="4"/>
  <c r="L516" i="4"/>
  <c r="L483" i="4"/>
  <c r="L445" i="4"/>
  <c r="L407" i="4"/>
  <c r="L369" i="4"/>
  <c r="L330" i="4"/>
  <c r="L299" i="4"/>
  <c r="L266" i="4"/>
  <c r="L225" i="4"/>
  <c r="L190" i="4"/>
  <c r="L161" i="4"/>
  <c r="L121" i="4"/>
  <c r="L85" i="4"/>
  <c r="L64" i="4"/>
  <c r="L25" i="4"/>
  <c r="C16" i="7"/>
  <c r="C14" i="7"/>
  <c r="L1062" i="4"/>
  <c r="L1065" i="4"/>
  <c r="L26" i="4"/>
  <c r="L42" i="4" s="1"/>
  <c r="K1633" i="4"/>
  <c r="K1661" i="4"/>
  <c r="K633" i="4"/>
  <c r="K670" i="4"/>
  <c r="K709" i="4"/>
  <c r="K753" i="4"/>
  <c r="K797" i="4"/>
  <c r="K837" i="4"/>
  <c r="K873" i="4"/>
  <c r="K937" i="4"/>
  <c r="L874" i="4"/>
  <c r="L876" i="4"/>
  <c r="K143" i="4"/>
  <c r="C5" i="7"/>
  <c r="C4" i="7"/>
  <c r="O58" i="8"/>
  <c r="C101" i="7" s="1"/>
  <c r="C103" i="7" s="1"/>
  <c r="N58" i="8"/>
  <c r="O19" i="8"/>
  <c r="C102" i="7"/>
  <c r="N19" i="8"/>
  <c r="C109" i="7"/>
  <c r="C108" i="7"/>
  <c r="C95" i="7"/>
  <c r="C87" i="7"/>
  <c r="C86" i="7"/>
  <c r="C85" i="7"/>
  <c r="C84" i="7"/>
  <c r="C83" i="7"/>
  <c r="C79" i="7"/>
  <c r="C78" i="7"/>
  <c r="C77" i="7"/>
  <c r="C73" i="7"/>
  <c r="C69" i="7"/>
  <c r="C68" i="7"/>
  <c r="C67" i="7"/>
  <c r="C66" i="7"/>
  <c r="C58" i="7"/>
  <c r="C54" i="7"/>
  <c r="C53" i="7"/>
  <c r="C46" i="7"/>
  <c r="C36" i="7"/>
  <c r="C35" i="7"/>
  <c r="C33" i="7"/>
  <c r="C32" i="7"/>
  <c r="C31" i="7"/>
  <c r="C30" i="7"/>
  <c r="C29" i="7"/>
  <c r="C28" i="7"/>
  <c r="C25" i="7"/>
  <c r="C22" i="7"/>
  <c r="C17" i="7"/>
  <c r="C11" i="7"/>
  <c r="C10" i="7"/>
  <c r="C8" i="7"/>
  <c r="C7" i="7"/>
  <c r="C3" i="7"/>
  <c r="L1318" i="6"/>
  <c r="L1320" i="6" s="1"/>
  <c r="K1317" i="6"/>
  <c r="K1316" i="6"/>
  <c r="K1315" i="6"/>
  <c r="K1314" i="6"/>
  <c r="K1313" i="6"/>
  <c r="K1312" i="6"/>
  <c r="K1311" i="6"/>
  <c r="K1310" i="6"/>
  <c r="K1309" i="6"/>
  <c r="L1287" i="6"/>
  <c r="K1285" i="6"/>
  <c r="K1284" i="6"/>
  <c r="K1283" i="6"/>
  <c r="K1282" i="6"/>
  <c r="K1281" i="6"/>
  <c r="K1280" i="6"/>
  <c r="K1279" i="6"/>
  <c r="K1278" i="6"/>
  <c r="L1254" i="6"/>
  <c r="L1258" i="6" s="1"/>
  <c r="K1252" i="6"/>
  <c r="K1251" i="6"/>
  <c r="K1250" i="6"/>
  <c r="K1249" i="6"/>
  <c r="K1248" i="6"/>
  <c r="K1247" i="6"/>
  <c r="K1246" i="6"/>
  <c r="K1245" i="6"/>
  <c r="L1221" i="6"/>
  <c r="G34" i="3" s="1"/>
  <c r="K1219" i="6"/>
  <c r="K1221" i="6" s="1"/>
  <c r="L1217" i="6"/>
  <c r="F34" i="3" s="1"/>
  <c r="K1215" i="6"/>
  <c r="K1214" i="6"/>
  <c r="K1213" i="6"/>
  <c r="K1212" i="6"/>
  <c r="K1211" i="6"/>
  <c r="K1210" i="6"/>
  <c r="E34" i="3"/>
  <c r="K1206" i="6"/>
  <c r="K1205" i="6"/>
  <c r="K1204" i="6"/>
  <c r="K1203" i="6"/>
  <c r="K1202" i="6"/>
  <c r="L1200" i="6"/>
  <c r="K1199" i="6"/>
  <c r="K1198" i="6"/>
  <c r="K1197" i="6"/>
  <c r="K1196" i="6"/>
  <c r="K1195" i="6"/>
  <c r="K1194" i="6"/>
  <c r="K1193" i="6"/>
  <c r="K1192" i="6"/>
  <c r="K1191" i="6"/>
  <c r="L1177" i="6"/>
  <c r="K1176" i="6"/>
  <c r="K1175" i="6"/>
  <c r="K1174" i="6"/>
  <c r="K1173" i="6"/>
  <c r="K1172" i="6"/>
  <c r="K1171" i="6"/>
  <c r="K1170" i="6"/>
  <c r="K1165" i="6"/>
  <c r="K1164" i="6"/>
  <c r="K1163" i="6"/>
  <c r="K1162" i="6"/>
  <c r="K1161" i="6"/>
  <c r="K1160" i="6"/>
  <c r="K1159" i="6"/>
  <c r="K1158" i="6"/>
  <c r="L1156" i="6"/>
  <c r="K1154" i="6"/>
  <c r="K1153" i="6"/>
  <c r="K1152" i="6"/>
  <c r="K1151" i="6"/>
  <c r="K1150" i="6"/>
  <c r="K1149" i="6"/>
  <c r="K1148" i="6"/>
  <c r="K1147" i="6"/>
  <c r="K1146" i="6"/>
  <c r="L1125" i="6"/>
  <c r="K1123" i="6"/>
  <c r="K1122" i="6"/>
  <c r="K1121" i="6"/>
  <c r="K1120" i="6"/>
  <c r="K1119" i="6"/>
  <c r="K1117" i="6"/>
  <c r="K1116" i="6"/>
  <c r="K1115" i="6"/>
  <c r="K1114" i="6"/>
  <c r="K1109" i="6"/>
  <c r="K1108" i="6"/>
  <c r="K1107" i="6"/>
  <c r="K1106" i="6"/>
  <c r="K1105" i="6"/>
  <c r="K1104" i="6"/>
  <c r="L1102" i="6"/>
  <c r="K1101" i="6"/>
  <c r="K1100" i="6"/>
  <c r="K1099" i="6"/>
  <c r="K1098" i="6"/>
  <c r="K1097" i="6"/>
  <c r="K1096" i="6"/>
  <c r="K1095" i="6"/>
  <c r="K1094" i="6"/>
  <c r="K1093" i="6"/>
  <c r="L1079" i="6"/>
  <c r="K1078" i="6"/>
  <c r="K1077" i="6"/>
  <c r="K1076" i="6"/>
  <c r="K1075" i="6"/>
  <c r="K1072" i="6"/>
  <c r="K1071" i="6"/>
  <c r="K1070" i="6"/>
  <c r="L1068" i="6"/>
  <c r="K1067" i="6"/>
  <c r="K1066" i="6"/>
  <c r="K1065" i="6"/>
  <c r="K1064" i="6"/>
  <c r="K1063" i="6"/>
  <c r="K1062" i="6"/>
  <c r="K1061" i="6"/>
  <c r="K1060" i="6"/>
  <c r="L1048" i="6"/>
  <c r="G32" i="3" s="1"/>
  <c r="K1047" i="6"/>
  <c r="K1048" i="6"/>
  <c r="L1045" i="6"/>
  <c r="K1044" i="6"/>
  <c r="K1043" i="6"/>
  <c r="K1042" i="6"/>
  <c r="K1041" i="6"/>
  <c r="K1040" i="6"/>
  <c r="K1039" i="6"/>
  <c r="K1038" i="6"/>
  <c r="K1037" i="6"/>
  <c r="K1036" i="6"/>
  <c r="K1035" i="6"/>
  <c r="K1034" i="6"/>
  <c r="K1030" i="6"/>
  <c r="K1028" i="6"/>
  <c r="K1027" i="6"/>
  <c r="L1025" i="6"/>
  <c r="K1023" i="6"/>
  <c r="K1022" i="6"/>
  <c r="K1021" i="6"/>
  <c r="K1020" i="6"/>
  <c r="K1019" i="6"/>
  <c r="K1018" i="6"/>
  <c r="K1017" i="6"/>
  <c r="K1016" i="6"/>
  <c r="K1015" i="6"/>
  <c r="L1001" i="6"/>
  <c r="K1000" i="6"/>
  <c r="K999" i="6"/>
  <c r="K998" i="6"/>
  <c r="K997" i="6"/>
  <c r="K996" i="6"/>
  <c r="K995" i="6"/>
  <c r="K994" i="6"/>
  <c r="L992" i="6"/>
  <c r="K991" i="6"/>
  <c r="K990" i="6"/>
  <c r="L988" i="6"/>
  <c r="K987" i="6"/>
  <c r="K986" i="6"/>
  <c r="K985" i="6"/>
  <c r="K984" i="6"/>
  <c r="K983" i="6"/>
  <c r="K982" i="6"/>
  <c r="K981" i="6"/>
  <c r="K980" i="6"/>
  <c r="K979" i="6"/>
  <c r="L958" i="6"/>
  <c r="K956" i="6"/>
  <c r="K955" i="6"/>
  <c r="K954" i="6"/>
  <c r="K953" i="6"/>
  <c r="K952" i="6"/>
  <c r="K951" i="6"/>
  <c r="K950" i="6"/>
  <c r="K949" i="6"/>
  <c r="K948" i="6"/>
  <c r="K947" i="6"/>
  <c r="L944" i="6"/>
  <c r="K942" i="6"/>
  <c r="K941" i="6"/>
  <c r="K940" i="6"/>
  <c r="K939" i="6"/>
  <c r="L936" i="6"/>
  <c r="K935" i="6"/>
  <c r="K934" i="6"/>
  <c r="K933" i="6"/>
  <c r="K932" i="6"/>
  <c r="K931" i="6"/>
  <c r="K930" i="6"/>
  <c r="K929" i="6"/>
  <c r="K928" i="6"/>
  <c r="L914" i="6"/>
  <c r="K913" i="6"/>
  <c r="K912" i="6"/>
  <c r="K911" i="6"/>
  <c r="K910" i="6"/>
  <c r="K909" i="6"/>
  <c r="K908" i="6"/>
  <c r="K907" i="6"/>
  <c r="K906" i="6"/>
  <c r="K905" i="6"/>
  <c r="L900" i="6"/>
  <c r="K898" i="6"/>
  <c r="K897" i="6"/>
  <c r="K896" i="6"/>
  <c r="K895" i="6"/>
  <c r="L893" i="6"/>
  <c r="K891" i="6"/>
  <c r="K890" i="6"/>
  <c r="K889" i="6"/>
  <c r="K888" i="6"/>
  <c r="K887" i="6"/>
  <c r="K886" i="6"/>
  <c r="K885" i="6"/>
  <c r="K884" i="6"/>
  <c r="K883" i="6"/>
  <c r="L869" i="6"/>
  <c r="K868" i="6"/>
  <c r="K867" i="6"/>
  <c r="K866" i="6"/>
  <c r="K865" i="6"/>
  <c r="K864" i="6"/>
  <c r="L862" i="6"/>
  <c r="K861" i="6"/>
  <c r="K860" i="6"/>
  <c r="K859" i="6"/>
  <c r="K858" i="6"/>
  <c r="K857" i="6"/>
  <c r="K856" i="6"/>
  <c r="L854" i="6"/>
  <c r="K853" i="6"/>
  <c r="K852" i="6"/>
  <c r="K851" i="6"/>
  <c r="K850" i="6"/>
  <c r="K849" i="6"/>
  <c r="K848" i="6"/>
  <c r="K847" i="6"/>
  <c r="K846" i="6"/>
  <c r="K845" i="6"/>
  <c r="L834" i="6"/>
  <c r="K833" i="6"/>
  <c r="K832" i="6"/>
  <c r="K831" i="6"/>
  <c r="K830" i="6"/>
  <c r="L828" i="6"/>
  <c r="K827" i="6"/>
  <c r="K826" i="6"/>
  <c r="K825" i="6"/>
  <c r="K824" i="6"/>
  <c r="L822" i="6"/>
  <c r="K821" i="6"/>
  <c r="K820" i="6"/>
  <c r="K819" i="6"/>
  <c r="K818" i="6"/>
  <c r="K817" i="6"/>
  <c r="K816" i="6"/>
  <c r="K815" i="6"/>
  <c r="K814" i="6"/>
  <c r="K813" i="6"/>
  <c r="L801" i="6"/>
  <c r="K800" i="6"/>
  <c r="K799" i="6"/>
  <c r="K798" i="6"/>
  <c r="K797" i="6"/>
  <c r="K796" i="6"/>
  <c r="L794" i="6"/>
  <c r="K793" i="6"/>
  <c r="K792" i="6"/>
  <c r="K791" i="6"/>
  <c r="K790" i="6"/>
  <c r="K789" i="6"/>
  <c r="L787" i="6"/>
  <c r="K786" i="6"/>
  <c r="K785" i="6"/>
  <c r="K784" i="6"/>
  <c r="K783" i="6"/>
  <c r="K782" i="6"/>
  <c r="K781" i="6"/>
  <c r="K780" i="6"/>
  <c r="K779" i="6"/>
  <c r="K778" i="6"/>
  <c r="L764" i="6"/>
  <c r="K763" i="6"/>
  <c r="K762" i="6"/>
  <c r="L760" i="6"/>
  <c r="K759" i="6"/>
  <c r="K758" i="6"/>
  <c r="K757" i="6"/>
  <c r="L755" i="6"/>
  <c r="K754" i="6"/>
  <c r="K753" i="6"/>
  <c r="K752" i="6"/>
  <c r="K751" i="6"/>
  <c r="K750" i="6"/>
  <c r="K749" i="6"/>
  <c r="K748" i="6"/>
  <c r="K747" i="6"/>
  <c r="K746" i="6"/>
  <c r="L726" i="6"/>
  <c r="K724" i="6"/>
  <c r="K723" i="6"/>
  <c r="K722" i="6"/>
  <c r="K721" i="6"/>
  <c r="K720" i="6"/>
  <c r="K719" i="6"/>
  <c r="K718" i="6"/>
  <c r="K717" i="6"/>
  <c r="K716" i="6"/>
  <c r="K715" i="6"/>
  <c r="K714" i="6"/>
  <c r="K710" i="6"/>
  <c r="K709" i="6"/>
  <c r="K708" i="6"/>
  <c r="K707" i="6"/>
  <c r="K706" i="6"/>
  <c r="K705" i="6"/>
  <c r="L703" i="6"/>
  <c r="K702" i="6"/>
  <c r="K701" i="6"/>
  <c r="K700" i="6"/>
  <c r="K699" i="6"/>
  <c r="K698" i="6"/>
  <c r="K697" i="6"/>
  <c r="K696" i="6"/>
  <c r="K695" i="6"/>
  <c r="K694" i="6"/>
  <c r="L680" i="6"/>
  <c r="L682" i="6"/>
  <c r="L684" i="6" s="1"/>
  <c r="K679" i="6"/>
  <c r="K680" i="6" s="1"/>
  <c r="K682" i="6" s="1"/>
  <c r="K684" i="6" s="1"/>
  <c r="L665" i="6"/>
  <c r="K664" i="6"/>
  <c r="K663" i="6"/>
  <c r="K662" i="6"/>
  <c r="L660" i="6"/>
  <c r="K659" i="6"/>
  <c r="K658" i="6"/>
  <c r="K657" i="6"/>
  <c r="L655" i="6"/>
  <c r="K654" i="6"/>
  <c r="K653" i="6"/>
  <c r="K652" i="6"/>
  <c r="K651" i="6"/>
  <c r="K650" i="6"/>
  <c r="K649" i="6"/>
  <c r="K648" i="6"/>
  <c r="K647" i="6"/>
  <c r="K646" i="6"/>
  <c r="K622" i="6"/>
  <c r="K621" i="6"/>
  <c r="K620" i="6"/>
  <c r="K619" i="6"/>
  <c r="K618" i="6"/>
  <c r="K617" i="6"/>
  <c r="K616" i="6"/>
  <c r="K615" i="6"/>
  <c r="K610" i="6"/>
  <c r="K609" i="6"/>
  <c r="K608" i="6"/>
  <c r="K607" i="6"/>
  <c r="K606" i="6"/>
  <c r="L603" i="6"/>
  <c r="K601" i="6"/>
  <c r="K600" i="6"/>
  <c r="K599" i="6"/>
  <c r="K598" i="6"/>
  <c r="K597" i="6"/>
  <c r="K596" i="6"/>
  <c r="K595" i="6"/>
  <c r="K594" i="6"/>
  <c r="K593" i="6"/>
  <c r="L580" i="6"/>
  <c r="K579" i="6"/>
  <c r="K578" i="6"/>
  <c r="K577" i="6"/>
  <c r="K576" i="6"/>
  <c r="K575" i="6"/>
  <c r="K574" i="6"/>
  <c r="K573" i="6"/>
  <c r="K572" i="6"/>
  <c r="K566" i="6"/>
  <c r="K565" i="6"/>
  <c r="K564" i="6"/>
  <c r="K563" i="6"/>
  <c r="K562" i="6"/>
  <c r="K561" i="6"/>
  <c r="L559" i="6"/>
  <c r="K557" i="6"/>
  <c r="K556" i="6"/>
  <c r="K555" i="6"/>
  <c r="K554" i="6"/>
  <c r="K553" i="6"/>
  <c r="K552" i="6"/>
  <c r="K551" i="6"/>
  <c r="K550" i="6"/>
  <c r="K549" i="6"/>
  <c r="L533" i="6"/>
  <c r="K532" i="6"/>
  <c r="K533" i="6" s="1"/>
  <c r="K535" i="6" s="1"/>
  <c r="K529" i="6"/>
  <c r="K528" i="6"/>
  <c r="K527" i="6"/>
  <c r="K526" i="6"/>
  <c r="K525" i="6"/>
  <c r="L523" i="6"/>
  <c r="K522" i="6"/>
  <c r="K521" i="6"/>
  <c r="K520" i="6"/>
  <c r="K519" i="6"/>
  <c r="K518" i="6"/>
  <c r="K517" i="6"/>
  <c r="K516" i="6"/>
  <c r="K515" i="6"/>
  <c r="K514" i="6"/>
  <c r="L500" i="6"/>
  <c r="K499" i="6"/>
  <c r="K498" i="6"/>
  <c r="K497" i="6"/>
  <c r="K496" i="6"/>
  <c r="L494" i="6"/>
  <c r="K493" i="6"/>
  <c r="K492" i="6"/>
  <c r="L490" i="6"/>
  <c r="K489" i="6"/>
  <c r="K488" i="6"/>
  <c r="K487" i="6"/>
  <c r="K486" i="6"/>
  <c r="K485" i="6"/>
  <c r="K484" i="6"/>
  <c r="K483" i="6"/>
  <c r="K482" i="6"/>
  <c r="K481" i="6"/>
  <c r="L465" i="6"/>
  <c r="K463" i="6"/>
  <c r="K462" i="6"/>
  <c r="K461" i="6"/>
  <c r="K460" i="6"/>
  <c r="K459" i="6"/>
  <c r="K458" i="6"/>
  <c r="K457" i="6"/>
  <c r="K456" i="6"/>
  <c r="K455" i="6"/>
  <c r="K454" i="6"/>
  <c r="K453" i="6"/>
  <c r="K452" i="6"/>
  <c r="K448" i="6"/>
  <c r="K447" i="6"/>
  <c r="K446" i="6"/>
  <c r="K445" i="6"/>
  <c r="K444" i="6"/>
  <c r="K443" i="6"/>
  <c r="K442" i="6"/>
  <c r="K441" i="6"/>
  <c r="L437" i="6"/>
  <c r="K434" i="6"/>
  <c r="K433" i="6"/>
  <c r="K432" i="6"/>
  <c r="K431" i="6"/>
  <c r="K430" i="6"/>
  <c r="K429" i="6"/>
  <c r="K428" i="6"/>
  <c r="K427" i="6"/>
  <c r="K426" i="6"/>
  <c r="L412" i="6"/>
  <c r="K411" i="6"/>
  <c r="K410" i="6"/>
  <c r="K409" i="6"/>
  <c r="K408" i="6"/>
  <c r="K407" i="6"/>
  <c r="E28" i="3"/>
  <c r="K403" i="6"/>
  <c r="K402" i="6"/>
  <c r="K401" i="6"/>
  <c r="K400" i="6"/>
  <c r="K399" i="6"/>
  <c r="K398" i="6"/>
  <c r="K397" i="6"/>
  <c r="L394" i="6"/>
  <c r="D28" i="3" s="1"/>
  <c r="K392" i="6"/>
  <c r="K391" i="6"/>
  <c r="K390" i="6"/>
  <c r="K389" i="6"/>
  <c r="K388" i="6"/>
  <c r="K387" i="6"/>
  <c r="K386" i="6"/>
  <c r="K385" i="6"/>
  <c r="K384" i="6"/>
  <c r="L366" i="6"/>
  <c r="K365" i="6"/>
  <c r="K364" i="6"/>
  <c r="K363" i="6"/>
  <c r="L361" i="6"/>
  <c r="K360" i="6"/>
  <c r="K359" i="6"/>
  <c r="L357" i="6"/>
  <c r="K356" i="6"/>
  <c r="K355" i="6"/>
  <c r="K354" i="6"/>
  <c r="K353" i="6"/>
  <c r="K352" i="6"/>
  <c r="K351" i="6"/>
  <c r="K350" i="6"/>
  <c r="L336" i="6"/>
  <c r="K335" i="6"/>
  <c r="K334" i="6"/>
  <c r="K333" i="6"/>
  <c r="K332" i="6"/>
  <c r="K331" i="6"/>
  <c r="K328" i="6"/>
  <c r="K327" i="6"/>
  <c r="L325" i="6"/>
  <c r="K324" i="6"/>
  <c r="K323" i="6"/>
  <c r="K322" i="6"/>
  <c r="K321" i="6"/>
  <c r="K320" i="6"/>
  <c r="K319" i="6"/>
  <c r="K318" i="6"/>
  <c r="K317" i="6"/>
  <c r="K316" i="6"/>
  <c r="L290" i="6"/>
  <c r="F26" i="3" s="1"/>
  <c r="K289" i="6"/>
  <c r="K288" i="6"/>
  <c r="K287" i="6"/>
  <c r="K286" i="6"/>
  <c r="K285" i="6"/>
  <c r="K284" i="6"/>
  <c r="E26" i="3"/>
  <c r="K280" i="6"/>
  <c r="K279" i="6"/>
  <c r="K278" i="6"/>
  <c r="K277" i="6"/>
  <c r="K276" i="6"/>
  <c r="K275" i="6"/>
  <c r="L274" i="6"/>
  <c r="D26" i="3" s="1"/>
  <c r="K273" i="6"/>
  <c r="K272" i="6"/>
  <c r="K271" i="6"/>
  <c r="K270" i="6"/>
  <c r="K269" i="6"/>
  <c r="K268" i="6"/>
  <c r="K267" i="6"/>
  <c r="K266" i="6"/>
  <c r="L253" i="6"/>
  <c r="L255" i="6" s="1"/>
  <c r="K252" i="6"/>
  <c r="K251" i="6"/>
  <c r="K250" i="6"/>
  <c r="K249" i="6"/>
  <c r="K248" i="6"/>
  <c r="L229" i="6"/>
  <c r="K228" i="6"/>
  <c r="K227" i="6"/>
  <c r="L225" i="6"/>
  <c r="K224" i="6"/>
  <c r="K223" i="6"/>
  <c r="K222" i="6"/>
  <c r="L220" i="6"/>
  <c r="K219" i="6"/>
  <c r="K218" i="6"/>
  <c r="K217" i="6"/>
  <c r="K216" i="6"/>
  <c r="K215" i="6"/>
  <c r="L199" i="6"/>
  <c r="L201" i="6"/>
  <c r="K198" i="6"/>
  <c r="K197" i="6"/>
  <c r="K196" i="6"/>
  <c r="K195" i="6"/>
  <c r="K194" i="6"/>
  <c r="L182" i="6"/>
  <c r="K181" i="6"/>
  <c r="K180" i="6"/>
  <c r="K179" i="6"/>
  <c r="K178" i="6"/>
  <c r="K177" i="6"/>
  <c r="K176" i="6"/>
  <c r="K182" i="6" s="1"/>
  <c r="K175" i="6"/>
  <c r="K174" i="6"/>
  <c r="K165" i="6"/>
  <c r="K163" i="6"/>
  <c r="K167" i="6" s="1"/>
  <c r="K162" i="6"/>
  <c r="K161" i="6"/>
  <c r="L159" i="6"/>
  <c r="K157" i="6"/>
  <c r="K156" i="6"/>
  <c r="K155" i="6"/>
  <c r="K154" i="6"/>
  <c r="K153" i="6"/>
  <c r="K152" i="6"/>
  <c r="K151" i="6"/>
  <c r="K150" i="6"/>
  <c r="K149" i="6"/>
  <c r="K159" i="6" s="1"/>
  <c r="L136" i="6"/>
  <c r="K135" i="6"/>
  <c r="K134" i="6"/>
  <c r="K133" i="6"/>
  <c r="K132" i="6"/>
  <c r="K131" i="6"/>
  <c r="L129" i="6"/>
  <c r="K127" i="6"/>
  <c r="K129" i="6" s="1"/>
  <c r="K126" i="6"/>
  <c r="L124" i="6"/>
  <c r="K123" i="6"/>
  <c r="K122" i="6"/>
  <c r="K121" i="6"/>
  <c r="K120" i="6"/>
  <c r="K119" i="6"/>
  <c r="K118" i="6"/>
  <c r="K124" i="6" s="1"/>
  <c r="K117" i="6"/>
  <c r="K116" i="6"/>
  <c r="L104" i="6"/>
  <c r="K102" i="6"/>
  <c r="K101" i="6"/>
  <c r="K100" i="6"/>
  <c r="L98" i="6"/>
  <c r="K95" i="6"/>
  <c r="L93" i="6"/>
  <c r="K91" i="6"/>
  <c r="K90" i="6"/>
  <c r="K89" i="6"/>
  <c r="K88" i="6"/>
  <c r="K87" i="6"/>
  <c r="K86" i="6"/>
  <c r="K85" i="6"/>
  <c r="K93" i="6" s="1"/>
  <c r="K84" i="6"/>
  <c r="L61" i="6"/>
  <c r="K59" i="6"/>
  <c r="K61" i="6"/>
  <c r="L57" i="6"/>
  <c r="K55" i="6"/>
  <c r="K54" i="6"/>
  <c r="K53" i="6"/>
  <c r="K51" i="6"/>
  <c r="K50" i="6"/>
  <c r="K48" i="6"/>
  <c r="K47" i="6"/>
  <c r="K46" i="6"/>
  <c r="K45" i="6"/>
  <c r="K44" i="6"/>
  <c r="K43" i="6"/>
  <c r="K57" i="6" s="1"/>
  <c r="K42" i="6"/>
  <c r="K38" i="6"/>
  <c r="K37" i="6"/>
  <c r="K36" i="6"/>
  <c r="K35" i="6"/>
  <c r="K34" i="6"/>
  <c r="K33" i="6"/>
  <c r="K32" i="6"/>
  <c r="K31" i="6"/>
  <c r="K30" i="6"/>
  <c r="K28" i="6"/>
  <c r="K27" i="6"/>
  <c r="K39" i="6" s="1"/>
  <c r="L25" i="6"/>
  <c r="K24" i="6"/>
  <c r="K23" i="6"/>
  <c r="K22" i="6"/>
  <c r="K21" i="6"/>
  <c r="K20" i="6"/>
  <c r="K19" i="6"/>
  <c r="K18" i="6"/>
  <c r="K25" i="6" s="1"/>
  <c r="K65" i="6" s="1"/>
  <c r="K17" i="6"/>
  <c r="L1694" i="4"/>
  <c r="K1693" i="4"/>
  <c r="K1694" i="4" s="1"/>
  <c r="K1696" i="4" s="1"/>
  <c r="L1670" i="4"/>
  <c r="K1669" i="4"/>
  <c r="K1668" i="4"/>
  <c r="L1666" i="4"/>
  <c r="K1665" i="4"/>
  <c r="K1666" i="4" s="1"/>
  <c r="K1662" i="4"/>
  <c r="K1660" i="4"/>
  <c r="K1659" i="4"/>
  <c r="K1658" i="4"/>
  <c r="K1657" i="4"/>
  <c r="K1656" i="4"/>
  <c r="K1655" i="4"/>
  <c r="K1643" i="4"/>
  <c r="K1642" i="4"/>
  <c r="K1641" i="4"/>
  <c r="K1640" i="4"/>
  <c r="L1638" i="4"/>
  <c r="K1637" i="4"/>
  <c r="K1638" i="4" s="1"/>
  <c r="K1634" i="4"/>
  <c r="K1632" i="4"/>
  <c r="K1631" i="4"/>
  <c r="K1630" i="4"/>
  <c r="K1629" i="4"/>
  <c r="K1628" i="4"/>
  <c r="K1627" i="4"/>
  <c r="L1615" i="4"/>
  <c r="K1614" i="4"/>
  <c r="K1613" i="4"/>
  <c r="K1615" i="4" s="1"/>
  <c r="L1611" i="4"/>
  <c r="K1610" i="4"/>
  <c r="K1609" i="4"/>
  <c r="K1608" i="4"/>
  <c r="K1611" i="4" s="1"/>
  <c r="K1606" i="4"/>
  <c r="K1605" i="4"/>
  <c r="K1604" i="4"/>
  <c r="K1603" i="4"/>
  <c r="K1602" i="4"/>
  <c r="K1601" i="4"/>
  <c r="K1600" i="4"/>
  <c r="K1599" i="4"/>
  <c r="L1587" i="4"/>
  <c r="L1589" i="4" s="1"/>
  <c r="K1586" i="4"/>
  <c r="K1585" i="4"/>
  <c r="K1584" i="4"/>
  <c r="K1583" i="4"/>
  <c r="K1582" i="4"/>
  <c r="K1581" i="4"/>
  <c r="K1580" i="4"/>
  <c r="K1579" i="4"/>
  <c r="K1578" i="4"/>
  <c r="K1575" i="4"/>
  <c r="K1574" i="4"/>
  <c r="K1573" i="4"/>
  <c r="K1572" i="4"/>
  <c r="K1571" i="4"/>
  <c r="K1570" i="4"/>
  <c r="K1569" i="4"/>
  <c r="K1567" i="4"/>
  <c r="K1566" i="4"/>
  <c r="K1565" i="4"/>
  <c r="K1564" i="4"/>
  <c r="K1563" i="4"/>
  <c r="K1562" i="4"/>
  <c r="K1561" i="4"/>
  <c r="K1560" i="4"/>
  <c r="K1559" i="4"/>
  <c r="L1545" i="4"/>
  <c r="K1544" i="4"/>
  <c r="K1543" i="4"/>
  <c r="K1542" i="4"/>
  <c r="K1541" i="4"/>
  <c r="K1540" i="4"/>
  <c r="K1539" i="4"/>
  <c r="K1536" i="4"/>
  <c r="K1535" i="4"/>
  <c r="K1534" i="4"/>
  <c r="K1533" i="4"/>
  <c r="K1532" i="4"/>
  <c r="K1531" i="4"/>
  <c r="K1530" i="4"/>
  <c r="K1523" i="4"/>
  <c r="K1522" i="4"/>
  <c r="K1521" i="4"/>
  <c r="K1520" i="4"/>
  <c r="K1519" i="4"/>
  <c r="K1518" i="4"/>
  <c r="K1517" i="4"/>
  <c r="K1516" i="4"/>
  <c r="K1515" i="4"/>
  <c r="L1503" i="4"/>
  <c r="K1501" i="4"/>
  <c r="K1500" i="4"/>
  <c r="K1499" i="4"/>
  <c r="K1498" i="4"/>
  <c r="K1497" i="4"/>
  <c r="K1496" i="4"/>
  <c r="K1495" i="4"/>
  <c r="K1494" i="4"/>
  <c r="K1493" i="4"/>
  <c r="K1490" i="4"/>
  <c r="K1489" i="4"/>
  <c r="K1488" i="4"/>
  <c r="K1487" i="4"/>
  <c r="K1486" i="4"/>
  <c r="K1484" i="4"/>
  <c r="K1483" i="4"/>
  <c r="K1482" i="4"/>
  <c r="K1481" i="4"/>
  <c r="K1480" i="4"/>
  <c r="K1479" i="4"/>
  <c r="K1478" i="4"/>
  <c r="K1477" i="4"/>
  <c r="K1476" i="4"/>
  <c r="K1475" i="4"/>
  <c r="K1474" i="4"/>
  <c r="K1470" i="4"/>
  <c r="K1469" i="4"/>
  <c r="K1468" i="4"/>
  <c r="K1467" i="4"/>
  <c r="K1466" i="4"/>
  <c r="K1465" i="4"/>
  <c r="K1464" i="4"/>
  <c r="K1463" i="4"/>
  <c r="K1462" i="4"/>
  <c r="L1450" i="4"/>
  <c r="L1452" i="4" s="1"/>
  <c r="K1448" i="4"/>
  <c r="K1447" i="4"/>
  <c r="K1446" i="4"/>
  <c r="K1445" i="4"/>
  <c r="K1441" i="4"/>
  <c r="K1440" i="4"/>
  <c r="K1439" i="4"/>
  <c r="K1438" i="4"/>
  <c r="K1437" i="4"/>
  <c r="K1436" i="4"/>
  <c r="K1432" i="4"/>
  <c r="K1431" i="4"/>
  <c r="K1430" i="4"/>
  <c r="K1429" i="4"/>
  <c r="K1428" i="4"/>
  <c r="K1427" i="4"/>
  <c r="K1426" i="4"/>
  <c r="K1425" i="4"/>
  <c r="K1424" i="4"/>
  <c r="L1412" i="4"/>
  <c r="L1414" i="4" s="1"/>
  <c r="K1410" i="4"/>
  <c r="K1409" i="4"/>
  <c r="K1408" i="4"/>
  <c r="K1407" i="4"/>
  <c r="K1403" i="4"/>
  <c r="K1402" i="4"/>
  <c r="K1401" i="4"/>
  <c r="K1400" i="4"/>
  <c r="K1399" i="4"/>
  <c r="K1395" i="4"/>
  <c r="K1394" i="4"/>
  <c r="K1393" i="4"/>
  <c r="K1392" i="4"/>
  <c r="K1391" i="4"/>
  <c r="K1390" i="4"/>
  <c r="K1389" i="4"/>
  <c r="K1388" i="4"/>
  <c r="K1387" i="4"/>
  <c r="L1375" i="4"/>
  <c r="K1373" i="4"/>
  <c r="K1372" i="4"/>
  <c r="K1371" i="4"/>
  <c r="K1370" i="4"/>
  <c r="K1366" i="4"/>
  <c r="K1365" i="4"/>
  <c r="K1364" i="4"/>
  <c r="K1363" i="4"/>
  <c r="K1362" i="4"/>
  <c r="K1361" i="4"/>
  <c r="K1360" i="4"/>
  <c r="K1356" i="4"/>
  <c r="K1355" i="4"/>
  <c r="K1354" i="4"/>
  <c r="K1353" i="4"/>
  <c r="K1352" i="4"/>
  <c r="K1351" i="4"/>
  <c r="K1350" i="4"/>
  <c r="K1349" i="4"/>
  <c r="K1348" i="4"/>
  <c r="L1333" i="4"/>
  <c r="K1331" i="4"/>
  <c r="K1330" i="4"/>
  <c r="K1329" i="4"/>
  <c r="K1333" i="4" s="1"/>
  <c r="L1327" i="4"/>
  <c r="K1325" i="4"/>
  <c r="K1324" i="4"/>
  <c r="K1323" i="4"/>
  <c r="K1322" i="4"/>
  <c r="K1321" i="4"/>
  <c r="K1316" i="4"/>
  <c r="K1315" i="4"/>
  <c r="K1314" i="4"/>
  <c r="K1313" i="4"/>
  <c r="K1312" i="4"/>
  <c r="K1311" i="4"/>
  <c r="K1310" i="4"/>
  <c r="K1309" i="4"/>
  <c r="L1295" i="4"/>
  <c r="K1293" i="4"/>
  <c r="K1292" i="4"/>
  <c r="K1291" i="4"/>
  <c r="K1287" i="4"/>
  <c r="K1286" i="4"/>
  <c r="K1285" i="4"/>
  <c r="K1284" i="4"/>
  <c r="K1283" i="4"/>
  <c r="K1282" i="4"/>
  <c r="K1289" i="4" s="1"/>
  <c r="K1279" i="4"/>
  <c r="K1278" i="4"/>
  <c r="K1277" i="4"/>
  <c r="K1276" i="4"/>
  <c r="K1275" i="4"/>
  <c r="K1274" i="4"/>
  <c r="K1273" i="4"/>
  <c r="K1272" i="4"/>
  <c r="K1280" i="4" s="1"/>
  <c r="L1257" i="4"/>
  <c r="K1255" i="4"/>
  <c r="K1254" i="4"/>
  <c r="K1253" i="4"/>
  <c r="K1252" i="4"/>
  <c r="K1251" i="4"/>
  <c r="K1250" i="4"/>
  <c r="K1249" i="4"/>
  <c r="K1247" i="4"/>
  <c r="K1246" i="4"/>
  <c r="K1245" i="4"/>
  <c r="K1244" i="4"/>
  <c r="K1243" i="4"/>
  <c r="K1239" i="4"/>
  <c r="K1238" i="4"/>
  <c r="K1237" i="4"/>
  <c r="K1236" i="4"/>
  <c r="K1235" i="4"/>
  <c r="K1234" i="4"/>
  <c r="K1233" i="4"/>
  <c r="K1232" i="4"/>
  <c r="K1231" i="4"/>
  <c r="K1230" i="4"/>
  <c r="K1229" i="4"/>
  <c r="K1228" i="4"/>
  <c r="K1227" i="4"/>
  <c r="K1226" i="4"/>
  <c r="K1219" i="4"/>
  <c r="K1218" i="4"/>
  <c r="K1217" i="4"/>
  <c r="K1216" i="4"/>
  <c r="K1215" i="4"/>
  <c r="K1214" i="4"/>
  <c r="K1213" i="4"/>
  <c r="K1212" i="4"/>
  <c r="K1211" i="4"/>
  <c r="L1197" i="4"/>
  <c r="L1199" i="4" s="1"/>
  <c r="L1201" i="4" s="1"/>
  <c r="K1196" i="4"/>
  <c r="K1197" i="4" s="1"/>
  <c r="K1199" i="4" s="1"/>
  <c r="K1201" i="4" s="1"/>
  <c r="L1177" i="4"/>
  <c r="K1176" i="4"/>
  <c r="K1175" i="4"/>
  <c r="K1174" i="4"/>
  <c r="K1173" i="4"/>
  <c r="L1171" i="4"/>
  <c r="K1170" i="4"/>
  <c r="K1169" i="4"/>
  <c r="K1168" i="4"/>
  <c r="K1165" i="4"/>
  <c r="K1164" i="4"/>
  <c r="K1163" i="4"/>
  <c r="K1162" i="4"/>
  <c r="K1161" i="4"/>
  <c r="K1160" i="4"/>
  <c r="K1159" i="4"/>
  <c r="K1158" i="4"/>
  <c r="L1141" i="4"/>
  <c r="L1143" i="4" s="1"/>
  <c r="K1139" i="4"/>
  <c r="K1138" i="4"/>
  <c r="K1137" i="4"/>
  <c r="K1136" i="4"/>
  <c r="K1141" i="4" s="1"/>
  <c r="L1134" i="4"/>
  <c r="K1132" i="4"/>
  <c r="K1131" i="4"/>
  <c r="K1130" i="4"/>
  <c r="K1126" i="4"/>
  <c r="K1125" i="4"/>
  <c r="K1124" i="4"/>
  <c r="K1123" i="4"/>
  <c r="K1122" i="4"/>
  <c r="K1121" i="4"/>
  <c r="L1104" i="4"/>
  <c r="K1102" i="4"/>
  <c r="K1101" i="4"/>
  <c r="K1100" i="4"/>
  <c r="K1099" i="4"/>
  <c r="L1097" i="4"/>
  <c r="E17" i="3" s="1"/>
  <c r="K1095" i="4"/>
  <c r="K1094" i="4"/>
  <c r="K1093" i="4"/>
  <c r="K1089" i="4"/>
  <c r="K1088" i="4"/>
  <c r="K1087" i="4"/>
  <c r="K1086" i="4"/>
  <c r="K1085" i="4"/>
  <c r="K1084" i="4"/>
  <c r="K1083" i="4"/>
  <c r="K1082" i="4"/>
  <c r="L1068" i="4"/>
  <c r="K1067" i="4"/>
  <c r="K1068" i="4" s="1"/>
  <c r="K1064" i="4"/>
  <c r="K1063" i="4"/>
  <c r="K1062" i="4"/>
  <c r="K1061" i="4"/>
  <c r="K1060" i="4"/>
  <c r="L1048" i="4"/>
  <c r="K1047" i="4"/>
  <c r="K1046" i="4"/>
  <c r="K1045" i="4"/>
  <c r="K1044" i="4"/>
  <c r="K1043" i="4"/>
  <c r="K1040" i="4"/>
  <c r="K1039" i="4"/>
  <c r="K1038" i="4"/>
  <c r="K1037" i="4"/>
  <c r="K1036" i="4"/>
  <c r="K1030" i="4"/>
  <c r="K1029" i="4"/>
  <c r="K1028" i="4"/>
  <c r="K1027" i="4"/>
  <c r="K1026" i="4"/>
  <c r="K1025" i="4"/>
  <c r="K1024" i="4"/>
  <c r="K1023" i="4"/>
  <c r="L1010" i="4"/>
  <c r="K1009" i="4"/>
  <c r="K1008" i="4"/>
  <c r="K1007" i="4"/>
  <c r="K1006" i="4"/>
  <c r="K1005" i="4"/>
  <c r="L1003" i="4"/>
  <c r="K1002" i="4"/>
  <c r="K1001" i="4"/>
  <c r="K1000" i="4"/>
  <c r="K999" i="4"/>
  <c r="K998" i="4"/>
  <c r="K995" i="4"/>
  <c r="K994" i="4"/>
  <c r="K993" i="4"/>
  <c r="K992" i="4"/>
  <c r="K991" i="4"/>
  <c r="K990" i="4"/>
  <c r="K989" i="4"/>
  <c r="K996" i="4" s="1"/>
  <c r="K988" i="4"/>
  <c r="K987" i="4"/>
  <c r="K974" i="4"/>
  <c r="K973" i="4"/>
  <c r="K972" i="4"/>
  <c r="K971" i="4"/>
  <c r="K970" i="4"/>
  <c r="K969" i="4"/>
  <c r="K967" i="4"/>
  <c r="K966" i="4"/>
  <c r="K965" i="4"/>
  <c r="K964" i="4"/>
  <c r="K963" i="4"/>
  <c r="K962" i="4"/>
  <c r="K961" i="4"/>
  <c r="K960" i="4"/>
  <c r="K956" i="4"/>
  <c r="K955" i="4"/>
  <c r="K954" i="4"/>
  <c r="K953" i="4"/>
  <c r="K952" i="4"/>
  <c r="K951" i="4"/>
  <c r="K950" i="4"/>
  <c r="K949" i="4"/>
  <c r="K948" i="4"/>
  <c r="K947" i="4"/>
  <c r="K945" i="4"/>
  <c r="K944" i="4"/>
  <c r="K943" i="4"/>
  <c r="K942" i="4"/>
  <c r="K941" i="4"/>
  <c r="K938" i="4"/>
  <c r="K936" i="4"/>
  <c r="K935" i="4"/>
  <c r="K934" i="4"/>
  <c r="K933" i="4"/>
  <c r="K932" i="4"/>
  <c r="K931" i="4"/>
  <c r="K930" i="4"/>
  <c r="L911" i="4"/>
  <c r="K909" i="4"/>
  <c r="K911" i="4" s="1"/>
  <c r="L907" i="4"/>
  <c r="K905" i="4"/>
  <c r="K903" i="4"/>
  <c r="K902" i="4"/>
  <c r="K901" i="4"/>
  <c r="K900" i="4"/>
  <c r="K898" i="4"/>
  <c r="K897" i="4"/>
  <c r="K896" i="4"/>
  <c r="K895" i="4"/>
  <c r="K894" i="4"/>
  <c r="K890" i="4"/>
  <c r="K889" i="4"/>
  <c r="K888" i="4"/>
  <c r="K887" i="4"/>
  <c r="K886" i="4"/>
  <c r="K885" i="4"/>
  <c r="K884" i="4"/>
  <c r="K875" i="4"/>
  <c r="K874" i="4"/>
  <c r="K872" i="4"/>
  <c r="K871" i="4"/>
  <c r="K870" i="4"/>
  <c r="K869" i="4"/>
  <c r="K868" i="4"/>
  <c r="K866" i="4"/>
  <c r="K865" i="4"/>
  <c r="K864" i="4"/>
  <c r="L850" i="4"/>
  <c r="K849" i="4"/>
  <c r="K848" i="4"/>
  <c r="K850" i="4" s="1"/>
  <c r="K847" i="4"/>
  <c r="K846" i="4"/>
  <c r="K842" i="4"/>
  <c r="K841" i="4"/>
  <c r="K843" i="4" s="1"/>
  <c r="K838" i="4"/>
  <c r="K836" i="4"/>
  <c r="K835" i="4"/>
  <c r="K834" i="4"/>
  <c r="K833" i="4"/>
  <c r="K832" i="4"/>
  <c r="K831" i="4"/>
  <c r="K818" i="4"/>
  <c r="K817" i="4"/>
  <c r="K816" i="4"/>
  <c r="K815" i="4"/>
  <c r="K813" i="4"/>
  <c r="K812" i="4"/>
  <c r="K804" i="4"/>
  <c r="K803" i="4"/>
  <c r="K802" i="4"/>
  <c r="K801" i="4"/>
  <c r="K798" i="4"/>
  <c r="K796" i="4"/>
  <c r="K795" i="4"/>
  <c r="K794" i="4"/>
  <c r="K793" i="4"/>
  <c r="K792" i="4"/>
  <c r="K791" i="4"/>
  <c r="K790" i="4"/>
  <c r="L778" i="4"/>
  <c r="K777" i="4"/>
  <c r="K776" i="4"/>
  <c r="K775" i="4"/>
  <c r="K774" i="4"/>
  <c r="K773" i="4"/>
  <c r="K772" i="4"/>
  <c r="K771" i="4"/>
  <c r="K770" i="4"/>
  <c r="K769" i="4"/>
  <c r="K768" i="4"/>
  <c r="K767" i="4"/>
  <c r="K766" i="4"/>
  <c r="K763" i="4"/>
  <c r="K762" i="4"/>
  <c r="K761" i="4"/>
  <c r="K760" i="4"/>
  <c r="K759" i="4"/>
  <c r="K758" i="4"/>
  <c r="K764" i="4" s="1"/>
  <c r="K757" i="4"/>
  <c r="K754" i="4"/>
  <c r="K752" i="4"/>
  <c r="K751" i="4"/>
  <c r="K750" i="4"/>
  <c r="K749" i="4"/>
  <c r="K748" i="4"/>
  <c r="K747" i="4"/>
  <c r="K746" i="4"/>
  <c r="K733" i="4"/>
  <c r="K732" i="4"/>
  <c r="K734" i="4" s="1"/>
  <c r="K727" i="4"/>
  <c r="K726" i="4"/>
  <c r="K725" i="4"/>
  <c r="K724" i="4"/>
  <c r="K723" i="4"/>
  <c r="K722" i="4"/>
  <c r="K721" i="4"/>
  <c r="K720" i="4"/>
  <c r="K718" i="4"/>
  <c r="K715" i="4"/>
  <c r="K714" i="4"/>
  <c r="K713" i="4"/>
  <c r="K716" i="4" s="1"/>
  <c r="K710" i="4"/>
  <c r="K708" i="4"/>
  <c r="K707" i="4"/>
  <c r="K706" i="4"/>
  <c r="K705" i="4"/>
  <c r="K704" i="4"/>
  <c r="K703" i="4"/>
  <c r="K702" i="4"/>
  <c r="L683" i="4"/>
  <c r="L685" i="4" s="1"/>
  <c r="K682" i="4"/>
  <c r="K681" i="4"/>
  <c r="K678" i="4"/>
  <c r="K677" i="4"/>
  <c r="K676" i="4"/>
  <c r="K675" i="4"/>
  <c r="K674" i="4"/>
  <c r="K671" i="4"/>
  <c r="K669" i="4"/>
  <c r="K668" i="4"/>
  <c r="K667" i="4"/>
  <c r="K666" i="4"/>
  <c r="K665" i="4"/>
  <c r="K664" i="4"/>
  <c r="L651" i="4"/>
  <c r="G14" i="3" s="1"/>
  <c r="K650" i="4"/>
  <c r="K651" i="4" s="1"/>
  <c r="L648" i="4"/>
  <c r="K647" i="4"/>
  <c r="K646" i="4"/>
  <c r="K645" i="4"/>
  <c r="K644" i="4"/>
  <c r="K643" i="4"/>
  <c r="L641" i="4"/>
  <c r="K640" i="4"/>
  <c r="K639" i="4"/>
  <c r="K638" i="4"/>
  <c r="K637" i="4"/>
  <c r="K634" i="4"/>
  <c r="K632" i="4"/>
  <c r="K631" i="4"/>
  <c r="K630" i="4"/>
  <c r="K629" i="4"/>
  <c r="K628" i="4"/>
  <c r="K627" i="4"/>
  <c r="K626" i="4"/>
  <c r="L606" i="4"/>
  <c r="K605" i="4"/>
  <c r="K604" i="4"/>
  <c r="K603" i="4"/>
  <c r="K602" i="4"/>
  <c r="K601" i="4"/>
  <c r="L599" i="4"/>
  <c r="K598" i="4"/>
  <c r="K597" i="4"/>
  <c r="K599" i="4" s="1"/>
  <c r="K594" i="4"/>
  <c r="K593" i="4"/>
  <c r="K592" i="4"/>
  <c r="K591" i="4"/>
  <c r="K590" i="4"/>
  <c r="K589" i="4"/>
  <c r="K588" i="4"/>
  <c r="K587" i="4"/>
  <c r="L567" i="4"/>
  <c r="K564" i="4"/>
  <c r="K563" i="4"/>
  <c r="K562" i="4"/>
  <c r="K560" i="4"/>
  <c r="K559" i="4"/>
  <c r="K558" i="4"/>
  <c r="K556" i="4"/>
  <c r="K555" i="4"/>
  <c r="K554" i="4"/>
  <c r="K553" i="4"/>
  <c r="K548" i="4"/>
  <c r="K547" i="4"/>
  <c r="K546" i="4"/>
  <c r="K545" i="4"/>
  <c r="K544" i="4"/>
  <c r="K543" i="4"/>
  <c r="K540" i="4"/>
  <c r="K539" i="4"/>
  <c r="K538" i="4"/>
  <c r="K537" i="4"/>
  <c r="K536" i="4"/>
  <c r="K535" i="4"/>
  <c r="K533" i="4"/>
  <c r="K532" i="4"/>
  <c r="L519" i="4"/>
  <c r="L521" i="4" s="1"/>
  <c r="K518" i="4"/>
  <c r="K519" i="4" s="1"/>
  <c r="K515" i="4"/>
  <c r="K514" i="4"/>
  <c r="K513" i="4"/>
  <c r="K512" i="4"/>
  <c r="K511" i="4"/>
  <c r="L496" i="4"/>
  <c r="K495" i="4"/>
  <c r="K494" i="4"/>
  <c r="K493" i="4"/>
  <c r="K492" i="4"/>
  <c r="K491" i="4"/>
  <c r="K490" i="4"/>
  <c r="K489" i="4"/>
  <c r="K488" i="4"/>
  <c r="L486" i="4"/>
  <c r="K485" i="4"/>
  <c r="K486" i="4" s="1"/>
  <c r="K482" i="4"/>
  <c r="K481" i="4"/>
  <c r="K480" i="4"/>
  <c r="K479" i="4"/>
  <c r="K478" i="4"/>
  <c r="K477" i="4"/>
  <c r="K476" i="4"/>
  <c r="K475" i="4"/>
  <c r="K474" i="4"/>
  <c r="L458" i="4"/>
  <c r="K457" i="4"/>
  <c r="K456" i="4"/>
  <c r="K455" i="4"/>
  <c r="K454" i="4"/>
  <c r="K453" i="4"/>
  <c r="K452" i="4"/>
  <c r="K449" i="4"/>
  <c r="K448" i="4"/>
  <c r="K447" i="4"/>
  <c r="K444" i="4"/>
  <c r="K443" i="4"/>
  <c r="K442" i="4"/>
  <c r="K441" i="4"/>
  <c r="K440" i="4"/>
  <c r="K439" i="4"/>
  <c r="K438" i="4"/>
  <c r="K437" i="4"/>
  <c r="K436" i="4"/>
  <c r="K419" i="4"/>
  <c r="K418" i="4"/>
  <c r="K417" i="4"/>
  <c r="K416" i="4"/>
  <c r="K415" i="4"/>
  <c r="K412" i="4"/>
  <c r="K411" i="4"/>
  <c r="K410" i="4"/>
  <c r="K409" i="4"/>
  <c r="K406" i="4"/>
  <c r="K405" i="4"/>
  <c r="K404" i="4"/>
  <c r="K403" i="4"/>
  <c r="K402" i="4"/>
  <c r="K401" i="4"/>
  <c r="K400" i="4"/>
  <c r="K399" i="4"/>
  <c r="K398" i="4"/>
  <c r="L385" i="4"/>
  <c r="K384" i="4"/>
  <c r="K383" i="4"/>
  <c r="K382" i="4"/>
  <c r="K380" i="4"/>
  <c r="K379" i="4"/>
  <c r="K376" i="4"/>
  <c r="K375" i="4"/>
  <c r="K374" i="4"/>
  <c r="K373" i="4"/>
  <c r="K372" i="4"/>
  <c r="K377" i="4" s="1"/>
  <c r="K371" i="4"/>
  <c r="K368" i="4"/>
  <c r="K367" i="4"/>
  <c r="K366" i="4"/>
  <c r="K365" i="4"/>
  <c r="K364" i="4"/>
  <c r="K363" i="4"/>
  <c r="K362" i="4"/>
  <c r="K361" i="4"/>
  <c r="K360" i="4"/>
  <c r="L339" i="4"/>
  <c r="K338" i="4"/>
  <c r="K337" i="4"/>
  <c r="K336" i="4"/>
  <c r="L334" i="4"/>
  <c r="K333" i="4"/>
  <c r="K332" i="4"/>
  <c r="K329" i="4"/>
  <c r="K328" i="4"/>
  <c r="K327" i="4"/>
  <c r="K326" i="4"/>
  <c r="K325" i="4"/>
  <c r="K324" i="4"/>
  <c r="K323" i="4"/>
  <c r="K322" i="4"/>
  <c r="L309" i="4"/>
  <c r="K308" i="4"/>
  <c r="K307" i="4"/>
  <c r="K306" i="4"/>
  <c r="L304" i="4"/>
  <c r="K303" i="4"/>
  <c r="K302" i="4"/>
  <c r="K301" i="4"/>
  <c r="K298" i="4"/>
  <c r="K297" i="4"/>
  <c r="K296" i="4"/>
  <c r="K295" i="4"/>
  <c r="K294" i="4"/>
  <c r="K293" i="4"/>
  <c r="K280" i="4"/>
  <c r="K279" i="4"/>
  <c r="K278" i="4"/>
  <c r="K277" i="4"/>
  <c r="L272" i="4"/>
  <c r="K271" i="4"/>
  <c r="K270" i="4"/>
  <c r="K269" i="4"/>
  <c r="K268" i="4"/>
  <c r="K265" i="4"/>
  <c r="K264" i="4"/>
  <c r="K263" i="4"/>
  <c r="K262" i="4"/>
  <c r="K261" i="4"/>
  <c r="K260" i="4"/>
  <c r="K259" i="4"/>
  <c r="K258" i="4"/>
  <c r="K257" i="4"/>
  <c r="L245" i="4"/>
  <c r="K244" i="4"/>
  <c r="K243" i="4"/>
  <c r="K242" i="4"/>
  <c r="K241" i="4"/>
  <c r="K240" i="4"/>
  <c r="K239" i="4"/>
  <c r="K238" i="4"/>
  <c r="K230" i="4"/>
  <c r="K229" i="4"/>
  <c r="K228" i="4"/>
  <c r="K227" i="4"/>
  <c r="K224" i="4"/>
  <c r="K223" i="4"/>
  <c r="K222" i="4"/>
  <c r="K221" i="4"/>
  <c r="K220" i="4"/>
  <c r="K219" i="4"/>
  <c r="K218" i="4"/>
  <c r="K217" i="4"/>
  <c r="K216" i="4"/>
  <c r="L204" i="4"/>
  <c r="K203" i="4"/>
  <c r="K202" i="4"/>
  <c r="K201" i="4"/>
  <c r="K200" i="4"/>
  <c r="L197" i="4"/>
  <c r="L206" i="4" s="1"/>
  <c r="K196" i="4"/>
  <c r="K195" i="4"/>
  <c r="K194" i="4"/>
  <c r="K193" i="4"/>
  <c r="K192" i="4"/>
  <c r="K189" i="4"/>
  <c r="K188" i="4"/>
  <c r="K187" i="4"/>
  <c r="K186" i="4"/>
  <c r="K185" i="4"/>
  <c r="K184" i="4"/>
  <c r="K183" i="4"/>
  <c r="K182" i="4"/>
  <c r="K181" i="4"/>
  <c r="L169" i="4"/>
  <c r="K168" i="4"/>
  <c r="K167" i="4"/>
  <c r="K166" i="4"/>
  <c r="L164" i="4"/>
  <c r="K163" i="4"/>
  <c r="K164" i="4" s="1"/>
  <c r="K160" i="4"/>
  <c r="K159" i="4"/>
  <c r="K158" i="4"/>
  <c r="K157" i="4"/>
  <c r="K156" i="4"/>
  <c r="L145" i="4"/>
  <c r="G13" i="3" s="1"/>
  <c r="K144" i="4"/>
  <c r="K142" i="4"/>
  <c r="K145" i="4" s="1"/>
  <c r="L140" i="4"/>
  <c r="K139" i="4"/>
  <c r="K138" i="4"/>
  <c r="K137" i="4"/>
  <c r="K136" i="4"/>
  <c r="K135" i="4"/>
  <c r="K134" i="4"/>
  <c r="K133" i="4"/>
  <c r="K132" i="4"/>
  <c r="K131" i="4"/>
  <c r="K130" i="4"/>
  <c r="K127" i="4"/>
  <c r="K126" i="4"/>
  <c r="K125" i="4"/>
  <c r="K124" i="4"/>
  <c r="K120" i="4"/>
  <c r="K119" i="4"/>
  <c r="K118" i="4"/>
  <c r="K117" i="4"/>
  <c r="K116" i="4"/>
  <c r="K115" i="4"/>
  <c r="K113" i="4"/>
  <c r="K112" i="4"/>
  <c r="L98" i="4"/>
  <c r="K97" i="4"/>
  <c r="K96" i="4"/>
  <c r="K95" i="4"/>
  <c r="K94" i="4"/>
  <c r="K93" i="4"/>
  <c r="K90" i="4"/>
  <c r="K89" i="4"/>
  <c r="K88" i="4"/>
  <c r="K84" i="4"/>
  <c r="K83" i="4"/>
  <c r="K82" i="4"/>
  <c r="K81" i="4"/>
  <c r="K80" i="4"/>
  <c r="K79" i="4"/>
  <c r="K78" i="4"/>
  <c r="K77" i="4"/>
  <c r="K76" i="4"/>
  <c r="L66" i="4"/>
  <c r="K63" i="4"/>
  <c r="K62" i="4"/>
  <c r="K61" i="4"/>
  <c r="K60" i="4"/>
  <c r="K59" i="4"/>
  <c r="K58" i="4"/>
  <c r="K57" i="4"/>
  <c r="K56" i="4"/>
  <c r="K55" i="4"/>
  <c r="K39" i="4"/>
  <c r="K38" i="4"/>
  <c r="K37" i="4"/>
  <c r="K36" i="4"/>
  <c r="K32" i="4"/>
  <c r="K31" i="4"/>
  <c r="K30" i="4"/>
  <c r="K29" i="4"/>
  <c r="K28" i="4"/>
  <c r="K25" i="4"/>
  <c r="K24" i="4"/>
  <c r="K23" i="4"/>
  <c r="K22" i="4"/>
  <c r="K21" i="4"/>
  <c r="K20" i="4"/>
  <c r="K19" i="4"/>
  <c r="K18" i="4"/>
  <c r="K17" i="4"/>
  <c r="M56" i="3"/>
  <c r="M58" i="3"/>
  <c r="I56" i="3"/>
  <c r="H56" i="3"/>
  <c r="H52" i="3"/>
  <c r="O48" i="3"/>
  <c r="O56" i="3"/>
  <c r="O58" i="3" s="1"/>
  <c r="G48" i="3"/>
  <c r="G56" i="3"/>
  <c r="F48" i="3"/>
  <c r="E48" i="3"/>
  <c r="E56" i="3"/>
  <c r="D48" i="3"/>
  <c r="D56" i="3"/>
  <c r="J46" i="3"/>
  <c r="P45" i="3"/>
  <c r="L45" i="3"/>
  <c r="N45" i="3"/>
  <c r="J45" i="3"/>
  <c r="P44" i="3"/>
  <c r="L44" i="3"/>
  <c r="L48" i="3" s="1"/>
  <c r="N44" i="3"/>
  <c r="Q44" i="3" s="1"/>
  <c r="J44" i="3"/>
  <c r="J48" i="3"/>
  <c r="P43" i="3"/>
  <c r="N43" i="3"/>
  <c r="Q43" i="3" s="1"/>
  <c r="P42" i="3"/>
  <c r="N42" i="3"/>
  <c r="Q42" i="3"/>
  <c r="L41" i="3"/>
  <c r="N41" i="3"/>
  <c r="Q41" i="3"/>
  <c r="P40" i="3"/>
  <c r="Q40" i="3" s="1"/>
  <c r="N40" i="3"/>
  <c r="P39" i="3"/>
  <c r="N39" i="3"/>
  <c r="I36" i="3"/>
  <c r="I54" i="3" s="1"/>
  <c r="H36" i="3"/>
  <c r="Q35" i="3"/>
  <c r="P33" i="3"/>
  <c r="P32" i="3"/>
  <c r="P31" i="3"/>
  <c r="P30" i="3"/>
  <c r="N30" i="3"/>
  <c r="P29" i="3"/>
  <c r="N29" i="3"/>
  <c r="P28" i="3"/>
  <c r="N28" i="3"/>
  <c r="P27" i="3"/>
  <c r="N27" i="3"/>
  <c r="P26" i="3"/>
  <c r="N26" i="3"/>
  <c r="P25" i="3"/>
  <c r="N25" i="3"/>
  <c r="O22" i="3"/>
  <c r="L22" i="3"/>
  <c r="K22" i="3"/>
  <c r="J21" i="3"/>
  <c r="P20" i="3"/>
  <c r="N20" i="3"/>
  <c r="P19" i="3"/>
  <c r="N19" i="3"/>
  <c r="P18" i="3"/>
  <c r="N18" i="3"/>
  <c r="P16" i="3"/>
  <c r="N16" i="3"/>
  <c r="P15" i="3"/>
  <c r="N15" i="3"/>
  <c r="P14" i="3"/>
  <c r="N14" i="3"/>
  <c r="P13" i="3"/>
  <c r="N13" i="3"/>
  <c r="N22" i="3" s="1"/>
  <c r="P12" i="3"/>
  <c r="N12" i="3"/>
  <c r="P22" i="3"/>
  <c r="P50" i="3" s="1"/>
  <c r="P48" i="3"/>
  <c r="O50" i="3"/>
  <c r="Q39" i="3"/>
  <c r="Q48" i="3" s="1"/>
  <c r="K46" i="3"/>
  <c r="K48" i="3"/>
  <c r="K56" i="3"/>
  <c r="K58" i="3"/>
  <c r="C110" i="7"/>
  <c r="G25" i="3"/>
  <c r="C94" i="7"/>
  <c r="L1696" i="4"/>
  <c r="G20" i="3" s="1"/>
  <c r="C93" i="7"/>
  <c r="N46" i="3"/>
  <c r="Q46" i="3"/>
  <c r="E13" i="3"/>
  <c r="D30" i="3"/>
  <c r="J30" i="3" s="1"/>
  <c r="E32" i="3"/>
  <c r="F33" i="3"/>
  <c r="L1081" i="6"/>
  <c r="D32" i="3"/>
  <c r="D34" i="3"/>
  <c r="E29" i="3"/>
  <c r="D27" i="3"/>
  <c r="J27" i="3" s="1"/>
  <c r="Q27" i="3" s="1"/>
  <c r="Q45" i="3"/>
  <c r="E31" i="3"/>
  <c r="F31" i="3"/>
  <c r="K1102" i="6"/>
  <c r="E33" i="3"/>
  <c r="K1156" i="6"/>
  <c r="L293" i="6"/>
  <c r="L295" i="6" s="1"/>
  <c r="L871" i="6"/>
  <c r="L766" i="6"/>
  <c r="E27" i="3"/>
  <c r="E36" i="3" s="1"/>
  <c r="E54" i="3" s="1"/>
  <c r="K760" i="6"/>
  <c r="K764" i="6"/>
  <c r="L836" i="6"/>
  <c r="L387" i="4"/>
  <c r="K405" i="6"/>
  <c r="L502" i="6"/>
  <c r="K1001" i="6"/>
  <c r="K1073" i="6"/>
  <c r="D33" i="3"/>
  <c r="E25" i="3"/>
  <c r="K325" i="6"/>
  <c r="K366" i="6"/>
  <c r="K494" i="6"/>
  <c r="K712" i="6"/>
  <c r="K755" i="6"/>
  <c r="K794" i="6"/>
  <c r="K1125" i="6"/>
  <c r="L467" i="6"/>
  <c r="K624" i="6"/>
  <c r="K665" i="6"/>
  <c r="K992" i="6"/>
  <c r="D19" i="3"/>
  <c r="G18" i="3"/>
  <c r="J18" i="3" s="1"/>
  <c r="Q18" i="3" s="1"/>
  <c r="F15" i="3"/>
  <c r="L341" i="4"/>
  <c r="F12" i="3"/>
  <c r="L247" i="4"/>
  <c r="L1128" i="6"/>
  <c r="K1177" i="6"/>
  <c r="K1179" i="6" s="1"/>
  <c r="L1290" i="6"/>
  <c r="L106" i="6"/>
  <c r="K220" i="6"/>
  <c r="F25" i="3"/>
  <c r="K450" i="6"/>
  <c r="K500" i="6"/>
  <c r="K530" i="6"/>
  <c r="L535" i="6"/>
  <c r="K568" i="6"/>
  <c r="K603" i="6"/>
  <c r="L628" i="6"/>
  <c r="K822" i="6"/>
  <c r="K1068" i="6"/>
  <c r="L1179" i="6"/>
  <c r="L1181" i="6" s="1"/>
  <c r="K1287" i="6"/>
  <c r="K1290" i="6" s="1"/>
  <c r="F29" i="3"/>
  <c r="L65" i="6"/>
  <c r="D25" i="3"/>
  <c r="J25" i="3" s="1"/>
  <c r="K199" i="6"/>
  <c r="K201" i="6"/>
  <c r="K336" i="6"/>
  <c r="L338" i="6"/>
  <c r="L414" i="6"/>
  <c r="L416" i="6"/>
  <c r="K559" i="6"/>
  <c r="K703" i="6"/>
  <c r="L729" i="6"/>
  <c r="K936" i="6"/>
  <c r="L961" i="6"/>
  <c r="K1045" i="6"/>
  <c r="F27" i="3"/>
  <c r="K98" i="6"/>
  <c r="K225" i="6"/>
  <c r="K229" i="6"/>
  <c r="K253" i="6"/>
  <c r="K255" i="6" s="1"/>
  <c r="K329" i="6"/>
  <c r="K357" i="6"/>
  <c r="K361" i="6"/>
  <c r="K394" i="6"/>
  <c r="K580" i="6"/>
  <c r="K582" i="6" s="1"/>
  <c r="L582" i="6"/>
  <c r="K660" i="6"/>
  <c r="K726" i="6"/>
  <c r="K801" i="6"/>
  <c r="L803" i="6"/>
  <c r="K834" i="6"/>
  <c r="K862" i="6"/>
  <c r="K871" i="6" s="1"/>
  <c r="K869" i="6"/>
  <c r="K900" i="6"/>
  <c r="K944" i="6"/>
  <c r="K1032" i="6"/>
  <c r="K1111" i="6"/>
  <c r="L1225" i="6"/>
  <c r="K1318" i="6"/>
  <c r="K1320" i="6" s="1"/>
  <c r="K635" i="4"/>
  <c r="L852" i="4"/>
  <c r="L1672" i="4"/>
  <c r="K496" i="4"/>
  <c r="L1050" i="4"/>
  <c r="K683" i="4"/>
  <c r="K805" i="4"/>
  <c r="L1617" i="4"/>
  <c r="H50" i="3"/>
  <c r="H54" i="3"/>
  <c r="H58" i="3"/>
  <c r="J56" i="3"/>
  <c r="F56" i="3"/>
  <c r="K33" i="4"/>
  <c r="K50" i="3"/>
  <c r="F28" i="3"/>
  <c r="D29" i="3"/>
  <c r="D31" i="3"/>
  <c r="F32" i="3"/>
  <c r="L231" i="6"/>
  <c r="K1208" i="6"/>
  <c r="K1254" i="6"/>
  <c r="K1258" i="6"/>
  <c r="L780" i="4"/>
  <c r="K197" i="4"/>
  <c r="L1259" i="4"/>
  <c r="K104" i="6"/>
  <c r="L138" i="6"/>
  <c r="K282" i="6"/>
  <c r="L368" i="6"/>
  <c r="L667" i="6"/>
  <c r="L669" i="6" s="1"/>
  <c r="K988" i="6"/>
  <c r="L1003" i="6"/>
  <c r="K490" i="6"/>
  <c r="K502" i="6" s="1"/>
  <c r="K523" i="6"/>
  <c r="K612" i="6"/>
  <c r="K828" i="6"/>
  <c r="K854" i="6"/>
  <c r="L916" i="6"/>
  <c r="L918" i="6" s="1"/>
  <c r="K958" i="6"/>
  <c r="K136" i="6"/>
  <c r="L184" i="6"/>
  <c r="K274" i="6"/>
  <c r="K290" i="6"/>
  <c r="K412" i="6"/>
  <c r="K414" i="6" s="1"/>
  <c r="K416" i="6" s="1"/>
  <c r="K437" i="6"/>
  <c r="K467" i="6" s="1"/>
  <c r="K465" i="6"/>
  <c r="K655" i="6"/>
  <c r="K787" i="6"/>
  <c r="K803" i="6" s="1"/>
  <c r="K893" i="6"/>
  <c r="K916" i="6" s="1"/>
  <c r="K914" i="6"/>
  <c r="K1025" i="6"/>
  <c r="K1050" i="6" s="1"/>
  <c r="L1050" i="6"/>
  <c r="K1079" i="6"/>
  <c r="K1081" i="6" s="1"/>
  <c r="K1167" i="6"/>
  <c r="K1200" i="6"/>
  <c r="K1217" i="6"/>
  <c r="P56" i="3"/>
  <c r="P58" i="3" s="1"/>
  <c r="J31" i="3"/>
  <c r="Q31" i="3" s="1"/>
  <c r="L370" i="6"/>
  <c r="K1003" i="6"/>
  <c r="K1128" i="6"/>
  <c r="J33" i="3"/>
  <c r="K766" i="6"/>
  <c r="K338" i="6"/>
  <c r="K836" i="6"/>
  <c r="K293" i="6"/>
  <c r="K295" i="6" s="1"/>
  <c r="K729" i="6"/>
  <c r="G18" i="1"/>
  <c r="K114" i="4"/>
  <c r="L147" i="4"/>
  <c r="K534" i="4"/>
  <c r="N48" i="3" l="1"/>
  <c r="L56" i="3"/>
  <c r="L58" i="3" s="1"/>
  <c r="L50" i="3"/>
  <c r="G20" i="1" s="1"/>
  <c r="K138" i="6"/>
  <c r="K184" i="6"/>
  <c r="K106" i="6"/>
  <c r="Q33" i="3"/>
  <c r="G36" i="3"/>
  <c r="G54" i="3" s="1"/>
  <c r="K169" i="4"/>
  <c r="K171" i="4" s="1"/>
  <c r="K567" i="4"/>
  <c r="K595" i="4"/>
  <c r="L608" i="4"/>
  <c r="K606" i="4"/>
  <c r="K608" i="4" s="1"/>
  <c r="K641" i="4"/>
  <c r="K648" i="4"/>
  <c r="L1322" i="6"/>
  <c r="K667" i="6"/>
  <c r="K669" i="6" s="1"/>
  <c r="K368" i="6"/>
  <c r="K370" i="6" s="1"/>
  <c r="J32" i="3"/>
  <c r="Q32" i="3" s="1"/>
  <c r="Q30" i="3"/>
  <c r="K85" i="4"/>
  <c r="K121" i="4"/>
  <c r="K128" i="4"/>
  <c r="F13" i="3"/>
  <c r="K161" i="4"/>
  <c r="K304" i="4"/>
  <c r="K309" i="4"/>
  <c r="K330" i="4"/>
  <c r="K334" i="4"/>
  <c r="K341" i="4" s="1"/>
  <c r="K551" i="4"/>
  <c r="L653" i="4"/>
  <c r="K957" i="4"/>
  <c r="K1091" i="4"/>
  <c r="K1097" i="4"/>
  <c r="K1166" i="4"/>
  <c r="K1177" i="4"/>
  <c r="K1397" i="4"/>
  <c r="K1414" i="4" s="1"/>
  <c r="K1443" i="4"/>
  <c r="K1450" i="4"/>
  <c r="K1525" i="4"/>
  <c r="K1537" i="4"/>
  <c r="E20" i="3"/>
  <c r="K1644" i="4"/>
  <c r="K1663" i="4"/>
  <c r="K1670" i="4"/>
  <c r="L257" i="6"/>
  <c r="L1324" i="6" s="1"/>
  <c r="L570" i="4"/>
  <c r="L1335" i="4"/>
  <c r="E12" i="3"/>
  <c r="J12" i="3" s="1"/>
  <c r="L1297" i="4"/>
  <c r="K918" i="6"/>
  <c r="K961" i="6"/>
  <c r="K1083" i="6" s="1"/>
  <c r="G16" i="3"/>
  <c r="L1083" i="6"/>
  <c r="J28" i="3"/>
  <c r="Q28" i="3" s="1"/>
  <c r="K231" i="6"/>
  <c r="K257" i="6" s="1"/>
  <c r="K628" i="6"/>
  <c r="K1181" i="6"/>
  <c r="J29" i="3"/>
  <c r="Q29" i="3" s="1"/>
  <c r="K1225" i="6"/>
  <c r="K1322" i="6" s="1"/>
  <c r="K1324" i="6" s="1"/>
  <c r="L1547" i="4"/>
  <c r="L977" i="4"/>
  <c r="Q25" i="3"/>
  <c r="D36" i="3"/>
  <c r="D54" i="3" s="1"/>
  <c r="J26" i="3"/>
  <c r="Q26" i="3" s="1"/>
  <c r="F36" i="3"/>
  <c r="F54" i="3" s="1"/>
  <c r="J34" i="3"/>
  <c r="Q34" i="3" s="1"/>
  <c r="G22" i="1"/>
  <c r="I22" i="3"/>
  <c r="I52" i="3" s="1"/>
  <c r="I58" i="3" s="1"/>
  <c r="G22" i="3"/>
  <c r="G52" i="3" s="1"/>
  <c r="G58" i="3" s="1"/>
  <c r="L736" i="4"/>
  <c r="L854" i="4" s="1"/>
  <c r="L1505" i="4"/>
  <c r="L1549" i="4" s="1"/>
  <c r="K91" i="4"/>
  <c r="D12" i="3"/>
  <c r="K653" i="4"/>
  <c r="L423" i="4"/>
  <c r="L915" i="4"/>
  <c r="F20" i="3"/>
  <c r="E15" i="3"/>
  <c r="K516" i="4"/>
  <c r="K521" i="4" s="1"/>
  <c r="K1220" i="4"/>
  <c r="K1257" i="4"/>
  <c r="K1295" i="4"/>
  <c r="K1297" i="4" s="1"/>
  <c r="K1327" i="4"/>
  <c r="F19" i="3"/>
  <c r="K1405" i="4"/>
  <c r="K1412" i="4"/>
  <c r="K1491" i="4"/>
  <c r="L1070" i="4"/>
  <c r="L311" i="4"/>
  <c r="D14" i="3"/>
  <c r="D15" i="3"/>
  <c r="J15" i="3" s="1"/>
  <c r="Q15" i="3" s="1"/>
  <c r="L1179" i="4"/>
  <c r="C48" i="7"/>
  <c r="K40" i="4"/>
  <c r="K140" i="4"/>
  <c r="K147" i="4" s="1"/>
  <c r="K190" i="4"/>
  <c r="K204" i="4"/>
  <c r="K231" i="4"/>
  <c r="K245" i="4"/>
  <c r="K247" i="4" s="1"/>
  <c r="K266" i="4"/>
  <c r="K272" i="4"/>
  <c r="L283" i="4"/>
  <c r="K281" i="4"/>
  <c r="K299" i="4"/>
  <c r="K339" i="4"/>
  <c r="K369" i="4"/>
  <c r="K385" i="4"/>
  <c r="K387" i="4" s="1"/>
  <c r="K407" i="4"/>
  <c r="K413" i="4"/>
  <c r="K421" i="4"/>
  <c r="K445" i="4"/>
  <c r="K460" i="4" s="1"/>
  <c r="K450" i="4"/>
  <c r="K458" i="4"/>
  <c r="K483" i="4"/>
  <c r="K839" i="4"/>
  <c r="K852" i="4" s="1"/>
  <c r="K1104" i="4"/>
  <c r="L1106" i="4"/>
  <c r="K1128" i="4"/>
  <c r="K1134" i="4"/>
  <c r="K1171" i="4"/>
  <c r="K1179" i="4" s="1"/>
  <c r="C89" i="7"/>
  <c r="C18" i="7"/>
  <c r="K819" i="4"/>
  <c r="C96" i="7"/>
  <c r="K225" i="4"/>
  <c r="L498" i="4"/>
  <c r="K1241" i="4"/>
  <c r="K1319" i="4"/>
  <c r="K1358" i="4"/>
  <c r="K1368" i="4"/>
  <c r="K1375" i="4"/>
  <c r="K1434" i="4"/>
  <c r="K1452" i="4" s="1"/>
  <c r="K1472" i="4"/>
  <c r="K1503" i="4"/>
  <c r="K1545" i="4"/>
  <c r="K1547" i="4" s="1"/>
  <c r="K1568" i="4"/>
  <c r="K1576" i="4"/>
  <c r="K1587" i="4"/>
  <c r="K1607" i="4"/>
  <c r="K1617" i="4" s="1"/>
  <c r="K1635" i="4"/>
  <c r="D13" i="3"/>
  <c r="J13" i="3" s="1"/>
  <c r="Q13" i="3" s="1"/>
  <c r="L460" i="4"/>
  <c r="D16" i="3"/>
  <c r="L1377" i="4"/>
  <c r="D20" i="3"/>
  <c r="J20" i="3" s="1"/>
  <c r="Q20" i="3" s="1"/>
  <c r="K541" i="4"/>
  <c r="K570" i="4" s="1"/>
  <c r="K26" i="4"/>
  <c r="K64" i="4"/>
  <c r="K66" i="4" s="1"/>
  <c r="K98" i="4"/>
  <c r="K498" i="4"/>
  <c r="K672" i="4"/>
  <c r="K679" i="4"/>
  <c r="L687" i="4"/>
  <c r="K711" i="4"/>
  <c r="K729" i="4"/>
  <c r="K755" i="4"/>
  <c r="K778" i="4"/>
  <c r="K799" i="4"/>
  <c r="K876" i="4"/>
  <c r="K892" i="4"/>
  <c r="K907" i="4"/>
  <c r="K939" i="4"/>
  <c r="K975" i="4"/>
  <c r="K1003" i="4"/>
  <c r="K1010" i="4"/>
  <c r="F16" i="3"/>
  <c r="K1031" i="4"/>
  <c r="K1041" i="4"/>
  <c r="K1048" i="4"/>
  <c r="K1065" i="4"/>
  <c r="K685" i="4"/>
  <c r="K1646" i="4"/>
  <c r="J16" i="3"/>
  <c r="Q16" i="3" s="1"/>
  <c r="K311" i="4"/>
  <c r="K423" i="4"/>
  <c r="K1070" i="4"/>
  <c r="L100" i="4"/>
  <c r="L102" i="4" s="1"/>
  <c r="F14" i="3"/>
  <c r="E19" i="3"/>
  <c r="J19" i="3" s="1"/>
  <c r="Q19" i="3" s="1"/>
  <c r="L171" i="4"/>
  <c r="E16" i="3"/>
  <c r="E14" i="3"/>
  <c r="D17" i="3"/>
  <c r="J17" i="3" s="1"/>
  <c r="Q17" i="3" s="1"/>
  <c r="L1646" i="4"/>
  <c r="L1698" i="4" s="1"/>
  <c r="F17" i="3"/>
  <c r="L1012" i="4"/>
  <c r="L1072" i="4" s="1"/>
  <c r="K977" i="4" l="1"/>
  <c r="K821" i="4"/>
  <c r="K736" i="4"/>
  <c r="K1672" i="4"/>
  <c r="N56" i="3"/>
  <c r="N50" i="3"/>
  <c r="L523" i="4"/>
  <c r="K1012" i="4"/>
  <c r="K1106" i="4"/>
  <c r="K100" i="4"/>
  <c r="Q36" i="3"/>
  <c r="C113" i="7"/>
  <c r="J36" i="3"/>
  <c r="J54" i="3" s="1"/>
  <c r="Q54" i="3" s="1"/>
  <c r="K1505" i="4"/>
  <c r="I50" i="3"/>
  <c r="J14" i="3"/>
  <c r="Q14" i="3" s="1"/>
  <c r="F22" i="3"/>
  <c r="G50" i="3"/>
  <c r="G16" i="1" s="1"/>
  <c r="K780" i="4"/>
  <c r="K854" i="4" s="1"/>
  <c r="K1589" i="4"/>
  <c r="K1335" i="4"/>
  <c r="K1377" i="4"/>
  <c r="K1143" i="4"/>
  <c r="K1181" i="4" s="1"/>
  <c r="K1050" i="4"/>
  <c r="K915" i="4"/>
  <c r="K42" i="4"/>
  <c r="K102" i="4" s="1"/>
  <c r="K283" i="4"/>
  <c r="K206" i="4"/>
  <c r="L1181" i="4"/>
  <c r="K1259" i="4"/>
  <c r="F52" i="3"/>
  <c r="F58" i="3" s="1"/>
  <c r="F50" i="3"/>
  <c r="G14" i="1" s="1"/>
  <c r="L1700" i="4"/>
  <c r="D22" i="3"/>
  <c r="E22" i="3"/>
  <c r="Q12" i="3"/>
  <c r="K687" i="4"/>
  <c r="K1549" i="4" l="1"/>
  <c r="K1700" i="4" s="1"/>
  <c r="K1072" i="4"/>
  <c r="K523" i="4"/>
  <c r="K1698" i="4"/>
  <c r="Q56" i="3"/>
  <c r="N58" i="3"/>
  <c r="J22" i="3"/>
  <c r="J52" i="3" s="1"/>
  <c r="Q22" i="3"/>
  <c r="Q50" i="3" s="1"/>
  <c r="D50" i="3"/>
  <c r="G10" i="1" s="1"/>
  <c r="D52" i="3"/>
  <c r="D58" i="3" s="1"/>
  <c r="E50" i="3"/>
  <c r="G12" i="1" s="1"/>
  <c r="E52" i="3"/>
  <c r="E58" i="3" s="1"/>
  <c r="J50" i="3" l="1"/>
  <c r="G26" i="1"/>
  <c r="Q52" i="3"/>
  <c r="Q58" i="3" s="1"/>
  <c r="J58" i="3"/>
</calcChain>
</file>

<file path=xl/sharedStrings.xml><?xml version="1.0" encoding="utf-8"?>
<sst xmlns="http://schemas.openxmlformats.org/spreadsheetml/2006/main" count="7448" uniqueCount="678">
  <si>
    <t>H. AYUNTAMIENTO MUNICIPAL DE TUXTLA GUTIERREZ, CHIAPAS.</t>
  </si>
  <si>
    <t>H. AYUNTAMIENTO CONSTITUCIONAL DE TUXTLA GUTIERREZ, CHIS</t>
  </si>
  <si>
    <t>PRESUPUESTO ANUAL DE EGRESOS</t>
  </si>
  <si>
    <t>EJERCICIO 2019</t>
  </si>
  <si>
    <t>PGM-1</t>
  </si>
  <si>
    <t>EGRESOS:</t>
  </si>
  <si>
    <t>IMPORTE</t>
  </si>
  <si>
    <t>PRESUPUESTO ANUAL DE EGRESOS PARA EL EJERCICIO 2019</t>
  </si>
  <si>
    <t>SERVICIOS PERSONALES</t>
  </si>
  <si>
    <t>RESUMEN POR OBJETO DEL GASTO</t>
  </si>
  <si>
    <t>GASTO CORRIENTE</t>
  </si>
  <si>
    <t>MATERIALES Y SUMINISTROS</t>
  </si>
  <si>
    <t>GASTO DE CAPITAL</t>
  </si>
  <si>
    <t>AMORTIZACION DE LA DEUDA Y DISMINUCION DE PASIVOS</t>
  </si>
  <si>
    <t>TOTAL</t>
  </si>
  <si>
    <t>SERVICIOS GENERALES</t>
  </si>
  <si>
    <t>Finalidad / Funciòn /</t>
  </si>
  <si>
    <t>TRANSFERENCIAS, ASIGNACIONES, SUBSIDIOS Y OTRAS AYUDAS</t>
  </si>
  <si>
    <t>Transferencias,</t>
  </si>
  <si>
    <t>Deuda Pública</t>
  </si>
  <si>
    <t>SUB-TOTAL</t>
  </si>
  <si>
    <t>Bienes</t>
  </si>
  <si>
    <t>BIENES MUEBLES, INMUEBLES E INTANGIBLES</t>
  </si>
  <si>
    <t>Inversiones</t>
  </si>
  <si>
    <t>INVERSION PUBLICA</t>
  </si>
  <si>
    <t>Subfunciòn / Programa /</t>
  </si>
  <si>
    <t>DEUDA PUBLICA</t>
  </si>
  <si>
    <t>Servicios</t>
  </si>
  <si>
    <t>Materiales y</t>
  </si>
  <si>
    <t>Asignaciones,</t>
  </si>
  <si>
    <t>Participaciones</t>
  </si>
  <si>
    <t>(Intereses,</t>
  </si>
  <si>
    <t>Muebles,</t>
  </si>
  <si>
    <t>Inversión</t>
  </si>
  <si>
    <t>Financieras y</t>
  </si>
  <si>
    <t>Deuda Publica</t>
  </si>
  <si>
    <t>TOTAL DE EGRESOS</t>
  </si>
  <si>
    <t>Subprograma / Proyecto</t>
  </si>
  <si>
    <t>Personales</t>
  </si>
  <si>
    <t>Suministro</t>
  </si>
  <si>
    <t>Generales</t>
  </si>
  <si>
    <t xml:space="preserve">Subsidios y </t>
  </si>
  <si>
    <t>y Aportaciones</t>
  </si>
  <si>
    <t>Comisiones, Gastos</t>
  </si>
  <si>
    <t>Inmuebles e</t>
  </si>
  <si>
    <t>Publica</t>
  </si>
  <si>
    <t>Otras</t>
  </si>
  <si>
    <t>(Amortización)</t>
  </si>
  <si>
    <t>INGRESOS:</t>
  </si>
  <si>
    <t>IMPUESTO A LA PROPIEDAD INMOBILIARIA</t>
  </si>
  <si>
    <t>Otras Ayudas</t>
  </si>
  <si>
    <t>y ADEFAS)</t>
  </si>
  <si>
    <t>Intabgibles</t>
  </si>
  <si>
    <t>Provisiones</t>
  </si>
  <si>
    <t>01</t>
  </si>
  <si>
    <t>SERVICIOS ADMINISTRATIVOS</t>
  </si>
  <si>
    <t>DERECHOS</t>
  </si>
  <si>
    <t>PRODUCTOS</t>
  </si>
  <si>
    <t>APROVECHAMIENTOS</t>
  </si>
  <si>
    <t>FONDO GENERAL DE PARTICIPACIONES</t>
  </si>
  <si>
    <t>FONDO DE FOMENTO MUNICIPAL</t>
  </si>
  <si>
    <t>IMPUESTOS ESPECIALES SOBRE PRODUCCION Y SERVICIOS</t>
  </si>
  <si>
    <t>IMPUESTOS SOBRE AUTOMOVILES NUEVOS</t>
  </si>
  <si>
    <t>AYUNTAMIENTO</t>
  </si>
  <si>
    <t>TENENCIA</t>
  </si>
  <si>
    <t>TOTAL DE INGRESOS</t>
  </si>
  <si>
    <t>02</t>
  </si>
  <si>
    <t>PRESIDENCIA MUNICIPAL</t>
  </si>
  <si>
    <t>03</t>
  </si>
  <si>
    <t>SECRETARIA GENERAL DEL AYUNTAMIENTO</t>
  </si>
  <si>
    <t>04</t>
  </si>
  <si>
    <t>TESORERIA MUNICIPAL</t>
  </si>
  <si>
    <t>05</t>
  </si>
  <si>
    <t>SECRETARIA DE ADMINISTRACION</t>
  </si>
  <si>
    <t>07</t>
  </si>
  <si>
    <t>COORDINACION DE AGENCIAS MUNICIPALES</t>
  </si>
  <si>
    <t>08</t>
  </si>
  <si>
    <t>DIF MUNICIPAL</t>
  </si>
  <si>
    <t>09</t>
  </si>
  <si>
    <t>SECRETARIA DE OBRAS PUBLICAS</t>
  </si>
  <si>
    <t>PGM-2</t>
  </si>
  <si>
    <t>H.AYUNTAMIENTO CONSTITUCIONAL DE TUXTLA GUTIERREZ, CHIS.</t>
  </si>
  <si>
    <t>SECRETARIA DE PLANEACION PARA EL DESARROLLO SUSTENTABLE</t>
  </si>
  <si>
    <t>Proyecto-Obra</t>
  </si>
  <si>
    <t>Partida</t>
  </si>
  <si>
    <t>Fte. Financ.</t>
  </si>
  <si>
    <t>TOTAL POR PROGRAMA:</t>
  </si>
  <si>
    <t>Descripción de la Partida</t>
  </si>
  <si>
    <t>Gasto Promedio Mensual</t>
  </si>
  <si>
    <t>Gasto Total Anual</t>
  </si>
  <si>
    <t>AREA</t>
  </si>
  <si>
    <t>FINALIDAD:</t>
  </si>
  <si>
    <t>1</t>
  </si>
  <si>
    <t>GOBIERNO</t>
  </si>
  <si>
    <t>FUNCIÓN:</t>
  </si>
  <si>
    <t>LEGISLACIÓN</t>
  </si>
  <si>
    <t>SUBFUNCIÓN:</t>
  </si>
  <si>
    <t>PROGRAMA:</t>
  </si>
  <si>
    <t>SERVICIOS PUBLICOS</t>
  </si>
  <si>
    <t>SUBPROGRAMA:</t>
  </si>
  <si>
    <t>SECRETARIA DE SEGURIDAD PUBLICA TRANSITO Y VIALIDAD MUNICIPAL</t>
  </si>
  <si>
    <t>010100</t>
  </si>
  <si>
    <t>ÁREA:</t>
  </si>
  <si>
    <t>SINDICATURA</t>
  </si>
  <si>
    <t>00-00000</t>
  </si>
  <si>
    <t>1131</t>
  </si>
  <si>
    <t>AA</t>
  </si>
  <si>
    <t>Sueldo Al Personal Sindicalizado</t>
  </si>
  <si>
    <t>1134</t>
  </si>
  <si>
    <t>Sueldo Al Personal De Confianza</t>
  </si>
  <si>
    <t>1221</t>
  </si>
  <si>
    <t>Sueldo Al Personal Eventual</t>
  </si>
  <si>
    <t>1311</t>
  </si>
  <si>
    <t>Prima Quinquenal/Años De Serv. Efec. Prest.</t>
  </si>
  <si>
    <t>1321</t>
  </si>
  <si>
    <t>Prima De Vacaciones Y Dominical</t>
  </si>
  <si>
    <t>1322</t>
  </si>
  <si>
    <t>Gratificación De Fin De Año</t>
  </si>
  <si>
    <t>LIMPIA</t>
  </si>
  <si>
    <t>1348</t>
  </si>
  <si>
    <t>Compensación Fija</t>
  </si>
  <si>
    <t>1592</t>
  </si>
  <si>
    <t>Despensa</t>
  </si>
  <si>
    <t>1713</t>
  </si>
  <si>
    <t>Incentivos Al Personal</t>
  </si>
  <si>
    <t>TOTAL CAPÍTULO</t>
  </si>
  <si>
    <t>MERCADOS</t>
  </si>
  <si>
    <t>Materiales y Útiles de Oficina</t>
  </si>
  <si>
    <t>ALUMBRADO PUBLICO</t>
  </si>
  <si>
    <t>Materiales y Útiles para el Procesamiento en Equipo y Bienes Informáticos</t>
  </si>
  <si>
    <t>SECRETARIA DE SALUD</t>
  </si>
  <si>
    <t>Material de Limpieza</t>
  </si>
  <si>
    <t>Alimentación de Personas</t>
  </si>
  <si>
    <t>Combustibles</t>
  </si>
  <si>
    <t>Servicios de Apoyo Administrativo, Traducción, Fotocopiado e Impresión</t>
  </si>
  <si>
    <t>Pasajes Nacionales Aéreos</t>
  </si>
  <si>
    <t>ASISTENCIA A LA EDUCACION</t>
  </si>
  <si>
    <t>Pasajes Nacionales Terrestres</t>
  </si>
  <si>
    <t>DESARROLLO SOCIAL</t>
  </si>
  <si>
    <t>Viáticos Nacionales</t>
  </si>
  <si>
    <t>TOTAL ÁREA</t>
  </si>
  <si>
    <t>DESARROLLO Y FOMENTO ECONOMICO</t>
  </si>
  <si>
    <t>010200</t>
  </si>
  <si>
    <t>DIRECCIÓN DE CONTROL Y SEGUIMIENTO NORMATIVO</t>
  </si>
  <si>
    <t>1111</t>
  </si>
  <si>
    <t>Dietas</t>
  </si>
  <si>
    <t>SECRETARIA DE SERVICIOS MUNICIPALES</t>
  </si>
  <si>
    <t>SECRETARIA DE ECOLOGIA</t>
  </si>
  <si>
    <t>010300</t>
  </si>
  <si>
    <t>REGIDORES</t>
  </si>
  <si>
    <t>Servicio Telefónico Convencional</t>
  </si>
  <si>
    <t>INFRAESTRUCTURA Y EQUIPAMIENTO MUNICIPAL</t>
  </si>
  <si>
    <t>TOTAL SUBPROGRAMA</t>
  </si>
  <si>
    <t>APORTACION DE EQUIPOS Y MATERIALES PARA LA INFRAESTRUCTURA CIVIL</t>
  </si>
  <si>
    <t>COORDINACIÓN DE LA POLÍTICA DE GOBIERNO</t>
  </si>
  <si>
    <t>PRESIDENCIA / GUBERNATURA</t>
  </si>
  <si>
    <t>INFRAESTRUCTURA DEPORTIVA Y CULTURAL</t>
  </si>
  <si>
    <t>020100</t>
  </si>
  <si>
    <t>PRESIDENCIA</t>
  </si>
  <si>
    <t>INFRAESTRUCTURA PARA DRENAJE Y ALCANTARILLADO</t>
  </si>
  <si>
    <t>INFRAESTRUCTURA Y EQUIPAMIENTO PARA LA VIALIDAD</t>
  </si>
  <si>
    <t>INFRAESTRUCTURA PARA EDIFICIOS Y ESPACIOS PUBLICOS</t>
  </si>
  <si>
    <t>MANTENIMIENTO DE INFRAESTRUCTURA</t>
  </si>
  <si>
    <t>REHABILITACION DE INFRAESTRUCTURA</t>
  </si>
  <si>
    <t>Materiales Complementarios</t>
  </si>
  <si>
    <t>ADQUISICIONES PATRIMONIALES</t>
  </si>
  <si>
    <t>3111</t>
  </si>
  <si>
    <t>Servicio de Energia Electrica</t>
  </si>
  <si>
    <t>3131</t>
  </si>
  <si>
    <t>Servicio de Agua</t>
  </si>
  <si>
    <t>Servicio de Conducción de Señales Analógicas y Digitales</t>
  </si>
  <si>
    <t>Arrendamiento de Edificios y Locales</t>
  </si>
  <si>
    <t>Gastos de Orden Social y Cultural</t>
  </si>
  <si>
    <t>Ayudas a Organizaciones y Personas (Ayudas Culturales y Sociales)</t>
  </si>
  <si>
    <t>TOTAL GENERAL</t>
  </si>
  <si>
    <t>Donativos a Instituciones sin Fines de Lucro</t>
  </si>
  <si>
    <t>Total por Programa Servicios Administrativos:</t>
  </si>
  <si>
    <t>020200</t>
  </si>
  <si>
    <t>SECRETARIA PARTICULAR DE DESPACHO DEL PRESIDENTE</t>
  </si>
  <si>
    <t>Total por Programa Servicios Publicos:</t>
  </si>
  <si>
    <t>3721</t>
  </si>
  <si>
    <t>3751</t>
  </si>
  <si>
    <t>020300</t>
  </si>
  <si>
    <t>SECRETARIA TÉCNICA DE PRESIDENCIA</t>
  </si>
  <si>
    <t>Total por Infraestructura y Equipamiento Municipal</t>
  </si>
  <si>
    <t>Total General:</t>
  </si>
  <si>
    <t>Refacciones, Accesorios y Herramientas Menores</t>
  </si>
  <si>
    <t>020400</t>
  </si>
  <si>
    <t>COORDINACIÓN DE COMUNICACIÓN SOCIAL</t>
  </si>
  <si>
    <t>2111</t>
  </si>
  <si>
    <t>2151</t>
  </si>
  <si>
    <t>Material Para el Desarrollo de la Información</t>
  </si>
  <si>
    <t>2211</t>
  </si>
  <si>
    <t>2611</t>
  </si>
  <si>
    <t>3361</t>
  </si>
  <si>
    <t>3362</t>
  </si>
  <si>
    <t>Impresiones Oficiales</t>
  </si>
  <si>
    <t>3612</t>
  </si>
  <si>
    <t>Publicaciones Oficiales</t>
  </si>
  <si>
    <t>3613</t>
  </si>
  <si>
    <t>Otros Gastos de Difusion e Información</t>
  </si>
  <si>
    <t>3691</t>
  </si>
  <si>
    <t>Servicios de Suscripción e Información.</t>
  </si>
  <si>
    <t>3821</t>
  </si>
  <si>
    <t>020500</t>
  </si>
  <si>
    <t>CONSEJERÍA JURÍDICA</t>
  </si>
  <si>
    <t>3711</t>
  </si>
  <si>
    <t>3941</t>
  </si>
  <si>
    <t>Erogaciones por Resoluciones por Autoridad Competente</t>
  </si>
  <si>
    <t>020600</t>
  </si>
  <si>
    <t>COORDINACIÓN GENERAL DE LA UNIDAD DE TRANSPARENCIA</t>
  </si>
  <si>
    <t>020700</t>
  </si>
  <si>
    <t>COORDINACIÓN DE ATENCIÓN CIUDADANA</t>
  </si>
  <si>
    <t>020800</t>
  </si>
  <si>
    <t>COORDINACIÓN DE TECNOLOGÍAS DE LA INFORMACIÓN Y COMUNICACIONES</t>
  </si>
  <si>
    <t>Material Eléctrico y Electrónico</t>
  </si>
  <si>
    <t>Refacciones y Accesorios para Equipo de Computo</t>
  </si>
  <si>
    <t>Mantenimiento y Conservación de Bienes Informáticos</t>
  </si>
  <si>
    <t>021000</t>
  </si>
  <si>
    <t>CONTRALORÍA MUNICIPAL</t>
  </si>
  <si>
    <t>2161</t>
  </si>
  <si>
    <t>3181</t>
  </si>
  <si>
    <t>Servicio Postal.</t>
  </si>
  <si>
    <t>3551</t>
  </si>
  <si>
    <t>Reparación y Mantenimiento y Conservación de Equipo de Transporte</t>
  </si>
  <si>
    <t>021100</t>
  </si>
  <si>
    <t>INSTITUTO DE LA JUVENTUD Y DEL EMPRENDIMIENTO</t>
  </si>
  <si>
    <t>ASUNTOS DE ORDEN PÚBLICO Y DE SEGURIDAD INTERIOR</t>
  </si>
  <si>
    <t>POLICÍA</t>
  </si>
  <si>
    <t>SERVICIOS PÚBLICOS</t>
  </si>
  <si>
    <t>PROTECCIÓN CIUDADANA</t>
  </si>
  <si>
    <t>110100</t>
  </si>
  <si>
    <t xml:space="preserve">SECRETARIA DE SEGURIDAD PÚBLICA </t>
  </si>
  <si>
    <t>Servicio de Energía Eléctrica.</t>
  </si>
  <si>
    <t>Servicio de Agua.</t>
  </si>
  <si>
    <t>Compensacion Fija</t>
  </si>
  <si>
    <t>TOTAL CAPITULO:</t>
  </si>
  <si>
    <t>Artículos Metálicos para la Construcción</t>
  </si>
  <si>
    <t>021200</t>
  </si>
  <si>
    <t>Estructuras y Manufacturas</t>
  </si>
  <si>
    <t>SECRETARIA PARA LA IGUALDAD DE LAS MUJERES</t>
  </si>
  <si>
    <t>Otros Productos Químicos</t>
  </si>
  <si>
    <t>Lubricantes y Aditivos</t>
  </si>
  <si>
    <t>Prendas de Seguridad y Protección Personal</t>
  </si>
  <si>
    <t>Servicio de Energía Eléctrica</t>
  </si>
  <si>
    <t>Servicio Postal</t>
  </si>
  <si>
    <t>Arrendamiento de Vehículos</t>
  </si>
  <si>
    <t>Congresos y Convenciones</t>
  </si>
  <si>
    <t>110200</t>
  </si>
  <si>
    <t>CAPITULO 1000</t>
  </si>
  <si>
    <t>DIRECCIÓN DE SEGURIDAD PÚBLICA MUNICIPAL</t>
  </si>
  <si>
    <t>021300</t>
  </si>
  <si>
    <t>INSTITUTO CIUDADANO DE PLANEACIÓN MUNICIPAL</t>
  </si>
  <si>
    <t>PARTIDA</t>
  </si>
  <si>
    <t>CONCEPTO</t>
  </si>
  <si>
    <t>TOTAL AREA:</t>
  </si>
  <si>
    <t>POLÍTICA INTERIOR</t>
  </si>
  <si>
    <t>SECRETARIA DEL AYUNTAMIENTO</t>
  </si>
  <si>
    <t>030100</t>
  </si>
  <si>
    <t>DIRECCIÓN DE TRÁNSITO</t>
  </si>
  <si>
    <t>2911</t>
  </si>
  <si>
    <t>3141</t>
  </si>
  <si>
    <t>3221</t>
  </si>
  <si>
    <t>Asesoría</t>
  </si>
  <si>
    <t>3922</t>
  </si>
  <si>
    <t>Otros Impuestos y Derechos.</t>
  </si>
  <si>
    <t>110400</t>
  </si>
  <si>
    <t>SECRETARIA DE PROTECCIÓN CIVIL</t>
  </si>
  <si>
    <t>030300</t>
  </si>
  <si>
    <t>DIRECCIÓN DEL AYUNTAMIENTO</t>
  </si>
  <si>
    <t>Mantenimiento y Conservacion de Bienes Informáticos</t>
  </si>
  <si>
    <t>030400</t>
  </si>
  <si>
    <t>DIRECCIÓN DE GOBIERNO MUNICIPAL</t>
  </si>
  <si>
    <t>COORDINACIÓN DE LA POLICIA CIUDADANA SOLIDARIA</t>
  </si>
  <si>
    <t>COORDINACIÓN DE PREVENCIÓN DEL DELITO</t>
  </si>
  <si>
    <t>Primas de Vacaciones y Dominical</t>
  </si>
  <si>
    <t>Gratificacion De Fin De Año</t>
  </si>
  <si>
    <t>030600</t>
  </si>
  <si>
    <t>DIRECCIÓN DE TENENCIA DE LA TIERRA</t>
  </si>
  <si>
    <t>COORDINACIÓN DEL CENTRO DE ATENCIÓN Y VIGILANCIA PERMANENTE</t>
  </si>
  <si>
    <t>2961</t>
  </si>
  <si>
    <t>Refacciones y Accesorios Menores de Equipo de Transporte</t>
  </si>
  <si>
    <t>TOTAL SUBPROGRAMA:</t>
  </si>
  <si>
    <t>ASUNTOS FINANCIEROS Y HACENDARIOS</t>
  </si>
  <si>
    <t>ASUNTOS HACENDARIOS</t>
  </si>
  <si>
    <t>TESORERÍA</t>
  </si>
  <si>
    <t>040100</t>
  </si>
  <si>
    <t>TESORERIA</t>
  </si>
  <si>
    <t>2</t>
  </si>
  <si>
    <t>PROTECCIÓN AMBIENTAL</t>
  </si>
  <si>
    <t>ORDENACIÓN DE DESECHOS</t>
  </si>
  <si>
    <t>DIRECCIÓN DE LIMPIA Y ASEO PÚBLICO</t>
  </si>
  <si>
    <t>Cuotas Al Seguro De Vida</t>
  </si>
  <si>
    <t>Liquidaciones e Indemnizaciones</t>
  </si>
  <si>
    <t>Pensiones</t>
  </si>
  <si>
    <t>Servicios Financieros y Bancarios</t>
  </si>
  <si>
    <t>Otrso Impuestos y Derechos</t>
  </si>
  <si>
    <t>3951</t>
  </si>
  <si>
    <t>Penas, Multas, Accesorios y Actualizaciones</t>
  </si>
  <si>
    <t>Amortización de la Deuda Pública Interna con la Banca de Desarrollo</t>
  </si>
  <si>
    <t>-</t>
  </si>
  <si>
    <t>Incremento A Las Percepciones</t>
  </si>
  <si>
    <t>Servicio de Lavandería, Limpieza, Higiene y Fumigación</t>
  </si>
  <si>
    <t>040200</t>
  </si>
  <si>
    <t>COORDINACIÓN GENERAL DE POLÍTICA FISCAL</t>
  </si>
  <si>
    <t>VIVIENDA Y SERVICIOS A LA COMUNIDAD</t>
  </si>
  <si>
    <t>6</t>
  </si>
  <si>
    <t>SERVICIOS COMUNALES</t>
  </si>
  <si>
    <t>MERCADO</t>
  </si>
  <si>
    <t>DIRECCIÓN DE MERCADOS Y PANTEONES</t>
  </si>
  <si>
    <t>Refacciones y Accesorios Menores de Equipo de Transporte.</t>
  </si>
  <si>
    <t>Conservación y Mantenimiento Menor de Inmuebles</t>
  </si>
  <si>
    <t>Apoyo para la Superación Académica.</t>
  </si>
  <si>
    <t>040600</t>
  </si>
  <si>
    <t>DIRECCIÓN FINANCIERA Y CONTABLE</t>
  </si>
  <si>
    <t>CAPITULO 2000</t>
  </si>
  <si>
    <t>MERCADO JUAN SABINES</t>
  </si>
  <si>
    <t>Otros Impuestos y Derechos</t>
  </si>
  <si>
    <t>Impuestos Sobre Nóminas</t>
  </si>
  <si>
    <t>040700</t>
  </si>
  <si>
    <t>DIRECCIÓN DE FINANCIAMIENTO PARA EL DESARROLLO</t>
  </si>
  <si>
    <t xml:space="preserve">DESARROLLO SOCIAL </t>
  </si>
  <si>
    <t>4</t>
  </si>
  <si>
    <t>ALUMBRADO PÚBLICO</t>
  </si>
  <si>
    <t>DIRECCIÓN DE ALUMBRADO PÚBLICO</t>
  </si>
  <si>
    <t>OTROS</t>
  </si>
  <si>
    <t>OFICIALIA MAYOR</t>
  </si>
  <si>
    <t>050100</t>
  </si>
  <si>
    <t>OFICIALÍA MAYOR</t>
  </si>
  <si>
    <t>1441</t>
  </si>
  <si>
    <t>1611</t>
  </si>
  <si>
    <t>Incrementos a Las Percepciones</t>
  </si>
  <si>
    <t>Cemento y Productos de Concreto</t>
  </si>
  <si>
    <t>Reparación y Mantenimiento de Equipo de Transporte</t>
  </si>
  <si>
    <t>Vestuarios y Uniformes</t>
  </si>
  <si>
    <t>Servico de Energia Electrica</t>
  </si>
  <si>
    <t>3</t>
  </si>
  <si>
    <t>SALUD</t>
  </si>
  <si>
    <t>PRESTACIÓN DE SERVICIOS DE SALUD A LA COMUNIDAD</t>
  </si>
  <si>
    <t>Plantas de Ornato</t>
  </si>
  <si>
    <t>Arrendamientos de Vehículos</t>
  </si>
  <si>
    <t>ASISTENCIA A LA SALUD</t>
  </si>
  <si>
    <t>190100</t>
  </si>
  <si>
    <t>SECRETARIA DE SALUD MUNICIPAL</t>
  </si>
  <si>
    <t>Servicios de Informatica</t>
  </si>
  <si>
    <t>Mantenimiento y Conservación de Mobiliario y Equipo de Administración</t>
  </si>
  <si>
    <t>Reparacion y Mantenimiento y Conservacion de Equipo de Transporte</t>
  </si>
  <si>
    <t>Plaguicidas, Abonos y Fertilizantes.</t>
  </si>
  <si>
    <t>4411</t>
  </si>
  <si>
    <t>050200</t>
  </si>
  <si>
    <t>DIRECCIÓN DE RECURSOS MATERIALES, SERVICIOS GENERALES Y PATRIMONIO MPAL.</t>
  </si>
  <si>
    <t>Medicinas y productos Farmacéuticos</t>
  </si>
  <si>
    <t>Materiales, Accesorios y Suministros Médicos</t>
  </si>
  <si>
    <t>Materiales, Accesorios y Suministros de Laboratorio</t>
  </si>
  <si>
    <t>Subrogaciones</t>
  </si>
  <si>
    <t>Servicios de Análisis y Farmacéuticos</t>
  </si>
  <si>
    <t>Conservación y Mantenimiento Menor de Imuebles</t>
  </si>
  <si>
    <t>Utensilios para el Servicio de Alimentación</t>
  </si>
  <si>
    <t>Otros Gastos de Difusion e información</t>
  </si>
  <si>
    <t>Materiales de Construcción y Reparación</t>
  </si>
  <si>
    <t>Refacciones y Accesorios Menores de Edificios</t>
  </si>
  <si>
    <t>190200</t>
  </si>
  <si>
    <t>DIRECCIÓN DE SERVICIOS MÉDICOS</t>
  </si>
  <si>
    <t>Seguro de Bienes Patrimoniales</t>
  </si>
  <si>
    <t>CAPITULO 3000</t>
  </si>
  <si>
    <t>050300</t>
  </si>
  <si>
    <t>DIRECCIÓN DE RECURSOS HUMANOS</t>
  </si>
  <si>
    <t>DIRECCIÓN DE PROTECCIÓN CONTRA RIESGOS SANITARIOS</t>
  </si>
  <si>
    <t>Servicio Telefónico Convencional.</t>
  </si>
  <si>
    <t>Fletes y Maniobras</t>
  </si>
  <si>
    <t>050400</t>
  </si>
  <si>
    <t>DIRECCIÓN DE ADQUISICIONES</t>
  </si>
  <si>
    <t>Servicio de Conducción de Señales Analógicas y Digitales.</t>
  </si>
  <si>
    <t>DIRECCIÓN DE CLÍNICA DE DIAGNOSTICO DE LA MUJER ORIENTE</t>
  </si>
  <si>
    <t>Arrendamiento de Vehículos.</t>
  </si>
  <si>
    <t>Asesoria</t>
  </si>
  <si>
    <t>Servicios de Informática.</t>
  </si>
  <si>
    <t>Servicios de Apoyo Administrativo, Traducción, Fotocopiado e Impresión.</t>
  </si>
  <si>
    <t>Publicaciones Oficiales.</t>
  </si>
  <si>
    <t>Mantenimiento y Conservación de Mobiliario y Equipo Médico y de Laboratorio</t>
  </si>
  <si>
    <t>050500</t>
  </si>
  <si>
    <t>PENSIONADOS</t>
  </si>
  <si>
    <t>Impresiones Oficiales.</t>
  </si>
  <si>
    <t>Subrogaciones.</t>
  </si>
  <si>
    <t>1532</t>
  </si>
  <si>
    <t>Servicios de Análisis y Farmacéuticos.</t>
  </si>
  <si>
    <t>Servicios Financieros y Bancarios.</t>
  </si>
  <si>
    <t>Seguro de Bienes Patrimoniales.</t>
  </si>
  <si>
    <t>Conservación y Mantenimiento Menor de Inmuebles.</t>
  </si>
  <si>
    <t>DIRECCIÓN DE CLÍNICA DE DIAGNOSTICO DE LA MUJER PONIENTE</t>
  </si>
  <si>
    <t>Mantenimiento y Conservación de Mobiliario y Equipo de Administración.</t>
  </si>
  <si>
    <t>Mantenimiento y Conservación de Bienes Informáticos.</t>
  </si>
  <si>
    <t>JUSTICIA</t>
  </si>
  <si>
    <t>PROCURACIÓN DE JUSTICIA</t>
  </si>
  <si>
    <t>COORDINACIÓN DE AGENCIAS  MUNICIPALES</t>
  </si>
  <si>
    <t>070100</t>
  </si>
  <si>
    <t>DELEGACIÓN PATRIA NUEVA</t>
  </si>
  <si>
    <t>Servicio de Lavandería, Limpieza, Higiene y Fumigación.</t>
  </si>
  <si>
    <t>Pasajes Nacionales Aéreos.</t>
  </si>
  <si>
    <t>Servicio de energía eléctrica.</t>
  </si>
  <si>
    <t>Pasajes Nacionales Terrestres.</t>
  </si>
  <si>
    <t>190600</t>
  </si>
  <si>
    <t>DIRECCIÓN DE VERIFICACIONES Y CLAUSURAS</t>
  </si>
  <si>
    <t>Viáticos Nacionales.</t>
  </si>
  <si>
    <t>070200</t>
  </si>
  <si>
    <t>DELEGACIÓN TERAN</t>
  </si>
  <si>
    <t>Gastos de Orden Social y Cultural.</t>
  </si>
  <si>
    <t>Funerales.</t>
  </si>
  <si>
    <t>Erogaciones por Resoluciones por Autoridad Competente.</t>
  </si>
  <si>
    <t>070300</t>
  </si>
  <si>
    <t>DELEGACIÓN LAS GRANJAS</t>
  </si>
  <si>
    <t>Penas Multas, Accesorios y Actualizaciones</t>
  </si>
  <si>
    <t>Impuestos Sobre Nóminas.</t>
  </si>
  <si>
    <t>EDUCACION</t>
  </si>
  <si>
    <t>OTROS SERVICIOS EDUCATIVOS Y ACTIVIDADES INHERENTES</t>
  </si>
  <si>
    <t>ASISTENCIA A LA EDUCACIÓN</t>
  </si>
  <si>
    <t>200100</t>
  </si>
  <si>
    <t>BECAS EDUCACIONALES(GREMIO SINDICAL)</t>
  </si>
  <si>
    <t>CAPITULO 4000</t>
  </si>
  <si>
    <t>Apoyo para la Superación Académica</t>
  </si>
  <si>
    <t>Otros Subsidios. (Dif)</t>
  </si>
  <si>
    <t>DESARROLLO REGIONAL</t>
  </si>
  <si>
    <t>ABASTOS-TIENDAS (CONASUPO)</t>
  </si>
  <si>
    <t>210100</t>
  </si>
  <si>
    <t>SECRETARIA DE DESARROLLO SOCIAL Y EDUCACIÓN</t>
  </si>
  <si>
    <t>Ayudas a Organizaciones y Personas.</t>
  </si>
  <si>
    <t>OTRAS NO CLASIFICADAS EN FUNCIONES ANTERIORES</t>
  </si>
  <si>
    <t>Donativos a Instituciones sin Fines de Lucro.</t>
  </si>
  <si>
    <t>TRANSFERENCIAS, PARTICIPACIONES Y APORTACIONES ENTRE DIFERENTES NIVELES Y</t>
  </si>
  <si>
    <t>TRANSFERENCIAS ENTRE DIFERENTES NIVELES Y ORDENES DE GOBIERNO</t>
  </si>
  <si>
    <t>DIF-MUNICIPAL</t>
  </si>
  <si>
    <t>080100</t>
  </si>
  <si>
    <t>Subsidios a Entes Públicos Descentralizados</t>
  </si>
  <si>
    <t>Madera y Productos de Madera</t>
  </si>
  <si>
    <t>BIENES MUEBLES,INMUEBELES E INTANGIBLES</t>
  </si>
  <si>
    <t xml:space="preserve">DIRECCIÓN DE OBRAS PUBLICAS </t>
  </si>
  <si>
    <t>090100</t>
  </si>
  <si>
    <t>SECRETARIA DE OBRAS PUBLICAS MUNICIPALES</t>
  </si>
  <si>
    <t>CAPITULO 9000</t>
  </si>
  <si>
    <t>Interéses de la Deuda Pública Interna con la Banca de Desarrollo.</t>
  </si>
  <si>
    <t>Productos Minerales no Metálicos</t>
  </si>
  <si>
    <t>DIRECCIÓN DE DESARROLLO COMUNITARIO</t>
  </si>
  <si>
    <t>Cal, Yeso y Productos de Yeso</t>
  </si>
  <si>
    <t>Materiales de Construccion y Reparación</t>
  </si>
  <si>
    <t>Fibras Sintéticas, Hules, Plásticos y Derivados</t>
  </si>
  <si>
    <t>Arrendamiento de Maquinaria, Otros Equipos y Herramientas</t>
  </si>
  <si>
    <t>INSTITUTO DEL DEPORTE TUXTLECO</t>
  </si>
  <si>
    <t>090200</t>
  </si>
  <si>
    <t>DIRECCIÓN DE CONTROL URBANO</t>
  </si>
  <si>
    <t>210400</t>
  </si>
  <si>
    <t>DIRECCIÓN DE SERVICIOS EDUCATIVOS</t>
  </si>
  <si>
    <t>090300</t>
  </si>
  <si>
    <t>DIRECCIÓN DE COSTOS Y CONCURSOS</t>
  </si>
  <si>
    <t>210500</t>
  </si>
  <si>
    <t>DIRECCIÓN DE PARTICIPACIÓN CIUDADANA</t>
  </si>
  <si>
    <t>090400</t>
  </si>
  <si>
    <t>DIRECCIÓN DE INFRAESTRUCTURA</t>
  </si>
  <si>
    <t>090500</t>
  </si>
  <si>
    <t>DIRECCIÓN DE ORDENAMIENTO TERRITORIAL</t>
  </si>
  <si>
    <t>210600</t>
  </si>
  <si>
    <t>INSTITUTO TUXTLECO DE ARTE Y CULTURA</t>
  </si>
  <si>
    <t>090600</t>
  </si>
  <si>
    <t>DIRECCIÓN DE PROYECTOS</t>
  </si>
  <si>
    <t>H. CONGRESO DEL ESTADO</t>
  </si>
  <si>
    <t>PGM-7</t>
  </si>
  <si>
    <t>COMISION DE HACIENDA</t>
  </si>
  <si>
    <t>DESARROLLO ECONOMICO</t>
  </si>
  <si>
    <t>AGROPECUARIA, SILVICULTURA, PESCA Y CAZA</t>
  </si>
  <si>
    <t>H. AYUNTAMIENTO DE TUXTLA GUTIERREZ, CHIAPAS</t>
  </si>
  <si>
    <t>AGROPECUARIA</t>
  </si>
  <si>
    <t>ANALITICO DE OBRAS, ADQUISICIONES Y APORTACIONES MUNICIPALES</t>
  </si>
  <si>
    <t>ASISTENCIA AGROPECUARIA</t>
  </si>
  <si>
    <t>FIN</t>
  </si>
  <si>
    <t>220100</t>
  </si>
  <si>
    <t>SECRETARIA DE ECONOMÍA</t>
  </si>
  <si>
    <t>090700</t>
  </si>
  <si>
    <t>FUN</t>
  </si>
  <si>
    <t>DIRECCIÓN DE OBRAS VIALES</t>
  </si>
  <si>
    <t>SUBFUN</t>
  </si>
  <si>
    <t>CLAVE PRESUPUESTAL</t>
  </si>
  <si>
    <t>LOCALIDAD</t>
  </si>
  <si>
    <t>ORIGEN DEL RECURSO</t>
  </si>
  <si>
    <t>M E T A S</t>
  </si>
  <si>
    <t>PROG</t>
  </si>
  <si>
    <t>SPROG</t>
  </si>
  <si>
    <t>PROY</t>
  </si>
  <si>
    <t>OBRA</t>
  </si>
  <si>
    <t>LOC</t>
  </si>
  <si>
    <t>Exposiciones</t>
  </si>
  <si>
    <t>MUNICIPAL</t>
  </si>
  <si>
    <t>COMUNIDAD</t>
  </si>
  <si>
    <t>UNIDAD</t>
  </si>
  <si>
    <t>CANTIDAD</t>
  </si>
  <si>
    <t>00023</t>
  </si>
  <si>
    <t>0027</t>
  </si>
  <si>
    <t>PAVIMENTACION DE CALLES CON CONCRETO HIDRAULICO Y SERVICIOS BASICOS, EN LA CALLE LOS RECUERDOS ENTRE AVENIDA FAROLAS Y AVENIDA ADOQUINES, COLONIA COLONIAL, TUXTLA GUTTIERREZ, CHIAPAS.</t>
  </si>
  <si>
    <t>BURO MUNICIPAL DE TURISMO</t>
  </si>
  <si>
    <t>COL. COLONIAL</t>
  </si>
  <si>
    <t>Reparacion y Mantenimiento de Equipo de Transporte</t>
  </si>
  <si>
    <t>F.G.P.</t>
  </si>
  <si>
    <t>090800</t>
  </si>
  <si>
    <t>SECRETARIA DE DESARROLLO URBANO</t>
  </si>
  <si>
    <t>LOTE</t>
  </si>
  <si>
    <t>00024</t>
  </si>
  <si>
    <t>PAVIMENTACION DE CALLES CON CONCRETO HIDRAULICO, CALLE LOS ARCOS ENTRE AVENIDA LAS FAROLAS Y AVENIDA ADOQUINES, COLONIA COLONIAL, TUXTLA GUTIERREZ, CHIAPAS.</t>
  </si>
  <si>
    <t>00025</t>
  </si>
  <si>
    <t>PAVIMENTACION DE CALLES CON CONCRETO HIDRAULICO Y SERVICIOS BASICOS, EN AVENIDA TAPACHULA ENTRE CALLE PENCIL Y CALLE VERACRUZ, COLONIA COLONIAL, TUXTLA GUTIERREZ, CHIAPAS.</t>
  </si>
  <si>
    <t>DIRECCIÓN DE FOMENTO ECONÓMICO</t>
  </si>
  <si>
    <t>00026</t>
  </si>
  <si>
    <t>PAVIMENTACION DE CALLES CON CONCETO HIDRAULICO Y SERVICIOS BASICOS CALLE LAS GLORIETAS ENTRE AVENIDA EL PALMAR Y AVENIDA ADOQUINES, COLONIA COLONIAL, TUXTLA GUTIERREZ, CHIAPAS.</t>
  </si>
  <si>
    <t>06</t>
  </si>
  <si>
    <t>00027</t>
  </si>
  <si>
    <t>0258</t>
  </si>
  <si>
    <t>CONSTRUCCION DE DRENAJE PLUVIAL EN BOULEVARD 28 DE AGOSTO ENTRE BOULEVARD LOS LAGUITOS Y ARROYO, 16 DE SEPTIEMBRE ESQUINA BOULEVARD 28 DE AGOSTO, 5 DE FEBRERO ESQUINA BOULEVARD 28 DE AGOSTO, 12 DE OCTUBRE ESQUINA BOULEVARD 28 DE AGOSTO, FRACCIONAMIENTO SAN ISIDRO BUENA VISTA, TUXTLA GUTIERREZ, CHIAPAS.</t>
  </si>
  <si>
    <t>COL. SAN ISIDRO BUENA VISTA</t>
  </si>
  <si>
    <t>00028</t>
  </si>
  <si>
    <t>0358</t>
  </si>
  <si>
    <t>CONSTRUCCION DE MURO DE CONTENCION, UBICADO EN CIRCUITO SAN MARTIN Y CIRO FARRERA ESCOBAR DEL FRACCIONAMIENTO SAN MARTIN, TUXTLA GUTIERREZ, CHIAPAS</t>
  </si>
  <si>
    <t>FRACC. SAN MARTIN</t>
  </si>
  <si>
    <t>12</t>
  </si>
  <si>
    <t>00029</t>
  </si>
  <si>
    <t>0001</t>
  </si>
  <si>
    <t>BACHEO DE CALLES, VARIAS LOCALIDADES</t>
  </si>
  <si>
    <t>CA. MUNICIPAL</t>
  </si>
  <si>
    <t>10</t>
  </si>
  <si>
    <t>100100</t>
  </si>
  <si>
    <t>SECRETARIA DE PLANEACIÓN</t>
  </si>
  <si>
    <t>17</t>
  </si>
  <si>
    <t>00030</t>
  </si>
  <si>
    <t>MANTENIMIENTO DE ALCANTARILLAS PLUVIALES, VARIAS LOCALIDADES</t>
  </si>
  <si>
    <t>Sueldo Personal Eventual</t>
  </si>
  <si>
    <t>Otros Gastos de Difusión e Información</t>
  </si>
  <si>
    <t>Subsidios a la Producción</t>
  </si>
  <si>
    <t>DIRECCIÓN DE ECONOMIA SOCIAL</t>
  </si>
  <si>
    <t>100200</t>
  </si>
  <si>
    <t>DIRECCIÓN DE PLANEACIÓN ESTRATÉGICA</t>
  </si>
  <si>
    <t>T O T A L</t>
  </si>
  <si>
    <t>ASISTENCIA A LA GANADERIA</t>
  </si>
  <si>
    <t>230100</t>
  </si>
  <si>
    <t>100300</t>
  </si>
  <si>
    <t>DIRECCIÓN DE INVERSIÓN PÚBLICA MUNICIPAL</t>
  </si>
  <si>
    <t>DESCRIPCION DE LA OBRA</t>
  </si>
  <si>
    <t>100400</t>
  </si>
  <si>
    <t>DIRECCIÓN DE SEGUIMIENTO Y EVALUACIÓN</t>
  </si>
  <si>
    <t>Funerales</t>
  </si>
  <si>
    <t>DIRECCIÓN DE IMAGEN  URBANA Y AREAS VERDES</t>
  </si>
  <si>
    <t>8</t>
  </si>
  <si>
    <t>16</t>
  </si>
  <si>
    <t>00001</t>
  </si>
  <si>
    <t>MOBILIARIO</t>
  </si>
  <si>
    <t>PZAS</t>
  </si>
  <si>
    <t>100500</t>
  </si>
  <si>
    <t>INSTITUTO CIUDADANO DE PLANEACIÓN MUNICIPAL PARA EL DESARROLLO SUSTENTABLE (ICIPLAM)</t>
  </si>
  <si>
    <t>00002</t>
  </si>
  <si>
    <t>Materiales de Construcción</t>
  </si>
  <si>
    <t>MAQUINARIA Y EQUIPO DE CONSTRUCCION</t>
  </si>
  <si>
    <t>TOTAL PROGRAMA</t>
  </si>
  <si>
    <t>00003</t>
  </si>
  <si>
    <t>EQUIPOS Y APARATOS DE COMUNICACIÓN Y TELECOMUNICACIONES</t>
  </si>
  <si>
    <t>00004</t>
  </si>
  <si>
    <t>BIENES INFORMATICOS</t>
  </si>
  <si>
    <t>00005</t>
  </si>
  <si>
    <t>HERRAMIENTAS Y MAQUINAS - HERRAMIENTA</t>
  </si>
  <si>
    <t>PZA</t>
  </si>
  <si>
    <t>00006</t>
  </si>
  <si>
    <t>MAQUINARIA Y EQUIPO DIVERSO</t>
  </si>
  <si>
    <t>Servicios de Jardinería y Fumigación</t>
  </si>
  <si>
    <t>00007</t>
  </si>
  <si>
    <t>REFACCIONES Y ACCESORIOS MAYORES</t>
  </si>
  <si>
    <t>00008</t>
  </si>
  <si>
    <t>EQUIPO MEDICO Y DE LABORATORIO</t>
  </si>
  <si>
    <t>00009</t>
  </si>
  <si>
    <t>MAQUINARIA Y EQUIPO INDUSTRIAL</t>
  </si>
  <si>
    <t>00010</t>
  </si>
  <si>
    <t>MAQUINARIA Y EQUIPO ELECTRICO Y ELECTRONICO</t>
  </si>
  <si>
    <t>00011</t>
  </si>
  <si>
    <t>EQUIPO EDUCACIONAL Y RECREATIVO</t>
  </si>
  <si>
    <t>00012</t>
  </si>
  <si>
    <t>LICENCIAS INFORMATICAS E INTELECTUALES</t>
  </si>
  <si>
    <t>00013</t>
  </si>
  <si>
    <t>MAQUINARIA Y EQUIPO AGROPECUARIO</t>
  </si>
  <si>
    <t>00014</t>
  </si>
  <si>
    <t>SISTEMA DE AIRE ACONDICIONADO, CALEFACCION Y DE REFRIGERACION INDUSTRIAL Y COMERCIAL</t>
  </si>
  <si>
    <t>PROTECCIÓN DE LA DIVERSIDAD BIOLÓGICA Y DEL PAISAJE</t>
  </si>
  <si>
    <t>PROTECCIÓN AL MEDIO AMBIENTE Y ECOLOGÍA</t>
  </si>
  <si>
    <t>240100</t>
  </si>
  <si>
    <t>SECRETARIA DEL MEDIO AMBIENTE Y MOVILIDAD URBANA</t>
  </si>
  <si>
    <t>00015</t>
  </si>
  <si>
    <t>CAMARAS FOTOGRAFICAS Y DE VIDEO</t>
  </si>
  <si>
    <t>00016</t>
  </si>
  <si>
    <t>EQUIPOS Y APARATOS AUDIOVISUALES</t>
  </si>
  <si>
    <t>00017</t>
  </si>
  <si>
    <t>SOFTWARE</t>
  </si>
  <si>
    <t>00018</t>
  </si>
  <si>
    <t>EQUIPO DE ADMINISTRACION</t>
  </si>
  <si>
    <t>00019</t>
  </si>
  <si>
    <t>VEHICULOS Y EQUIPO TERRESTRE</t>
  </si>
  <si>
    <t>00020</t>
  </si>
  <si>
    <t>INSTRUMENTAL MEDICO Y DE LABORATORIO</t>
  </si>
  <si>
    <t>00021</t>
  </si>
  <si>
    <t>ADJUDICACIONES, EXPROPIACIONES E INDEMNIZACIONES DE INMUEBLES</t>
  </si>
  <si>
    <t>00022</t>
  </si>
  <si>
    <t>TERRENOS</t>
  </si>
  <si>
    <t>240300</t>
  </si>
  <si>
    <t>DIRECCIÓN DE PROYECTOS CLIMATICOS Y MOVILIDAD URBANA</t>
  </si>
  <si>
    <t>240400</t>
  </si>
  <si>
    <t>DIRECCIÓN DE CULTURA VIAL Y FOMENTO AMBIENTAL</t>
  </si>
  <si>
    <t>240600</t>
  </si>
  <si>
    <t>DIRECCIÓN JURIDICA Y CONTROL AMBIENTAL</t>
  </si>
  <si>
    <t>00000</t>
  </si>
  <si>
    <t>FONDO DE APORTACIONES PARA LA INFRAESTRUCTURA SOCIAL MUNICIPAL</t>
  </si>
  <si>
    <t>FONDO DE APORTACIONES PARA EL FORTALECIMIENTO DE LOS MUNICIPIOS</t>
  </si>
  <si>
    <t>SUB-T O T A L</t>
  </si>
  <si>
    <t>00034</t>
  </si>
  <si>
    <t>CONTRATO DE CREDITO SIMPLE CELEBRADO CON BANOBRAS DE FECHA 05 DE OCTUBRE DE 2011; AMORTIZACION SEGÚN F/1529</t>
  </si>
  <si>
    <t>00035</t>
  </si>
  <si>
    <t>OF</t>
  </si>
  <si>
    <t>PAGO DE OBLIGACIONES FINANCIERAS CON EL BANCO NACIONAL DE OBRAS Y SERVICIOS PÚBLICOS, S.N.C. DEL EJERCICIO FISCAL 2019</t>
  </si>
  <si>
    <t>AS</t>
  </si>
  <si>
    <t>15</t>
  </si>
  <si>
    <t>CONTRIBUCIONES DE MEJORAS</t>
  </si>
  <si>
    <t>Materiales y Utiles de Impresión y Reproduccion</t>
  </si>
  <si>
    <t>Materiales para el Registro e Identificacion de Bienes y Personas</t>
  </si>
  <si>
    <t>Vidrios y Prductos de Vidrios</t>
  </si>
  <si>
    <t>Productos Quimicos Basicos</t>
  </si>
  <si>
    <t>Medicinas y Prodcutos Farmaceuticos</t>
  </si>
  <si>
    <t>Combustible</t>
  </si>
  <si>
    <t>Arrendamiento de Equipo y Bienes Informaticos</t>
  </si>
  <si>
    <t>Arrendamiento de Equipos y Bienes Informaticos</t>
  </si>
  <si>
    <t>Aseoria</t>
  </si>
  <si>
    <t>Otros Servicios Especializados</t>
  </si>
  <si>
    <t>3322</t>
  </si>
  <si>
    <t>Servicio relacionado con Certificacion de Procesos</t>
  </si>
  <si>
    <t>3333</t>
  </si>
  <si>
    <t>Capacitacion a Servidores Publicos</t>
  </si>
  <si>
    <t>Estudios e Investigaciones</t>
  </si>
  <si>
    <t>Mantenimiento y Conservacion de Maquinaria y Equipo</t>
  </si>
  <si>
    <t>3981</t>
  </si>
  <si>
    <t>INVERSIÓN PUBLICA</t>
  </si>
  <si>
    <t>Amortización de la Deuda Pública Interna con la Banca Comercial</t>
  </si>
  <si>
    <t>Interéses de la Deuda Pública Interna con la Banca Comercial</t>
  </si>
  <si>
    <t>MATERIALES Y ÚTILES DE IMPRESIÓN Y REPRODUCCIÓN</t>
  </si>
  <si>
    <t>MATERIALES Y ÚTILES PARA EL PROCESAMIENTO EN EQUIPO Y BIENES INFORMÁTICOS</t>
  </si>
  <si>
    <t>MATERIAL PARA EL DESARROLLO DE LA INFORMACIÓN</t>
  </si>
  <si>
    <t>MATERIAL DE LIMPIEZA</t>
  </si>
  <si>
    <t>MATERIALES PARA EL REGISTRO E IDENTIFICACIÓN DE BIENES Y PERSONAS</t>
  </si>
  <si>
    <t>ALIMENTACIÓN DE PERSONAS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</si>
  <si>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</si>
  <si>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</si>
  <si>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</si>
  <si>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</si>
  <si>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</si>
  <si>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</si>
  <si>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</si>
  <si>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</si>
  <si>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DE CONSTRUCCIÓN Y REPARACIÓN</t>
  </si>
  <si>
    <t>ESTRUCTURAS Y MANUFACTURAS</t>
  </si>
  <si>
    <t>PRODUCTOS QUÍMICOS BÁSICOS</t>
  </si>
  <si>
    <t>MEDICINAS Y PRODUCTOS FARMACÉUTICOS</t>
  </si>
  <si>
    <t>MATERIALES, ACCESORIOS Y SUMINISTROS MÉDICOS</t>
  </si>
  <si>
    <t>MATERIALES, ACCESORIOS Y SUMINISTROS DE LABORATORIO</t>
  </si>
  <si>
    <t>FIBRAS SINTÉTICAS, HULES, PLÁSTICOS Y DERIVADOS</t>
  </si>
  <si>
    <t>OTROS PRODUCTOS QUÍMICOS</t>
  </si>
  <si>
    <t>COMBUSTIBLES</t>
  </si>
  <si>
    <t>PRENDAS DE SEGURIDAD Y PROTECCIÓN PERSONAL</t>
  </si>
  <si>
    <t>REFACCIONES, ACCESORIOS Y HERRAMIENTAS MENORES</t>
  </si>
  <si>
    <t>MATERIAL Y ÚTILES DE OFICINA</t>
  </si>
  <si>
    <t>001</t>
  </si>
  <si>
    <t>TRANSFERENCIAS, ASIGNACIONES, SUBSIDIOS Y SUBVENCIONES.</t>
  </si>
  <si>
    <t>FORTASEG</t>
  </si>
  <si>
    <t xml:space="preserve">FAFM </t>
  </si>
  <si>
    <t xml:space="preserve">FISM </t>
  </si>
  <si>
    <t>APORTACIONES FEDERALES</t>
  </si>
  <si>
    <t>AMORTIZACIÓN DE LA DEUDA PÚBLICA INTERNA CON LA BANCA COMERCIAL</t>
  </si>
  <si>
    <t>INTERESES DE LA DEUDA PÚBLICA INTERNA CON LA BANCA COMERCIAL</t>
  </si>
  <si>
    <t xml:space="preserve">RESUMEN POR OBJETO DEL GASTO ORDINARIO </t>
  </si>
  <si>
    <t>00</t>
  </si>
  <si>
    <t>CONSTRUCCION DEL ALA DERECHA DEL EDIFICIO DE LA PRESIDENCIA MUNICIPAL DE TUXTLA GUTIERREZ, CHIAPAS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</si>
</sst>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quot;$&quot;* #,##0.00_-;\-&quot;$&quot;* #,##0.00_-;_-&quot;$&quot;* &quot;-&quot;??_-;_-@"/>
    <numFmt numFmtId="165" formatCode="_-* #,##0.00_-;\-* #,##0.00_-;_-* &quot;-&quot;??_-;_-@"/>
    <numFmt numFmtId="166" formatCode="#,##0.00_ ;\-#,##0.00\ "/>
    <numFmt numFmtId="167" formatCode="00"/>
    <numFmt numFmtId="168" formatCode="_-* #,##0_-;\-* #,##0_-;_-* &quot;-&quot;??_-;_-@"/>
    <numFmt numFmtId="169" formatCode="&quot;$&quot;#,##0.00"/>
  </numFmts>
  <fonts count="43">
    <font>
      <sz val="11"/>
      <color rgb="FF000000"/>
      <name val="Calibri"/>
    </font>
    <font>
      <sz val="11"/>
      <name val="Arial"/>
      <family val="2"/>
    </font>
    <font>
      <b/>
      <sz val="12"/>
      <color rgb="FF000000"/>
      <name val="Arial"/>
      <family val="2"/>
    </font>
    <font>
      <b/>
      <sz val="16"/>
      <name val="Arial"/>
      <family val="2"/>
    </font>
    <font>
      <sz val="12"/>
      <color rgb="FF000000"/>
      <name val="Arial"/>
      <family val="2"/>
    </font>
    <font>
      <b/>
      <sz val="8"/>
      <name val="Arial"/>
      <family val="2"/>
    </font>
    <font>
      <sz val="8"/>
      <name val="Arial"/>
      <family val="2"/>
    </font>
    <font>
      <b/>
      <u/>
      <sz val="12"/>
      <color rgb="FF000000"/>
      <name val="Arial"/>
      <family val="2"/>
    </font>
    <font>
      <sz val="11"/>
      <color rgb="FF000000"/>
      <name val="Arial"/>
      <family val="2"/>
    </font>
    <font>
      <b/>
      <u/>
      <sz val="12"/>
      <color rgb="FF000000"/>
      <name val="Arial"/>
      <family val="2"/>
    </font>
    <font>
      <b/>
      <sz val="11"/>
      <name val="Arial"/>
      <family val="2"/>
    </font>
    <font>
      <b/>
      <sz val="14"/>
      <name val="Arial"/>
      <family val="2"/>
    </font>
    <font>
      <b/>
      <sz val="9"/>
      <name val="Arial"/>
      <family val="2"/>
    </font>
    <font>
      <sz val="11"/>
      <name val="Calibri"/>
      <family val="2"/>
    </font>
    <font>
      <b/>
      <sz val="10"/>
      <name val="Arial"/>
      <family val="2"/>
    </font>
    <font>
      <sz val="9"/>
      <name val="Arial"/>
      <family val="2"/>
    </font>
    <font>
      <sz val="12"/>
      <color rgb="FFFF0000"/>
      <name val="Arial"/>
      <family val="2"/>
    </font>
    <font>
      <b/>
      <sz val="18"/>
      <color rgb="FFFF0000"/>
      <name val="Arial"/>
      <family val="2"/>
    </font>
    <font>
      <sz val="9"/>
      <color rgb="FF000000"/>
      <name val="Arial"/>
      <family val="2"/>
    </font>
    <font>
      <sz val="10"/>
      <color rgb="FF000000"/>
      <name val="Arial"/>
      <family val="2"/>
    </font>
    <font>
      <sz val="10"/>
      <name val="Arial"/>
      <family val="2"/>
    </font>
    <font>
      <b/>
      <i/>
      <sz val="10"/>
      <name val="Arial"/>
      <family val="2"/>
    </font>
    <font>
      <sz val="8"/>
      <color rgb="FF000000"/>
      <name val="Arial"/>
      <family val="2"/>
    </font>
    <font>
      <b/>
      <sz val="9"/>
      <color rgb="FF000000"/>
      <name val="Calibri"/>
      <family val="2"/>
    </font>
    <font>
      <sz val="9"/>
      <color rgb="FF000000"/>
      <name val="Calibri"/>
      <family val="2"/>
    </font>
    <font>
      <sz val="12"/>
      <name val="Arial"/>
      <family val="2"/>
    </font>
    <font>
      <b/>
      <sz val="12"/>
      <name val="Arial"/>
      <family val="2"/>
    </font>
    <font>
      <sz val="12"/>
      <name val="Arial Narrow"/>
      <family val="2"/>
    </font>
    <font>
      <b/>
      <i/>
      <sz val="9"/>
      <name val="Arial"/>
      <family val="2"/>
    </font>
    <font>
      <i/>
      <sz val="12"/>
      <name val="Arial"/>
      <family val="2"/>
    </font>
    <font>
      <i/>
      <sz val="9"/>
      <name val="Arial"/>
      <family val="2"/>
    </font>
    <font>
      <b/>
      <i/>
      <sz val="12"/>
      <name val="Arial"/>
      <family val="2"/>
    </font>
    <font>
      <sz val="8"/>
      <name val="&quot;Arial Narrow&quot;"/>
    </font>
    <font>
      <i/>
      <sz val="12"/>
      <name val="Arial Narrow"/>
      <family val="2"/>
    </font>
    <font>
      <i/>
      <sz val="10"/>
      <name val="Arial"/>
      <family val="2"/>
    </font>
    <font>
      <sz val="11"/>
      <color rgb="FF000000"/>
      <name val="Calibri"/>
      <family val="2"/>
    </font>
    <font>
      <sz val="9"/>
      <name val="&quot;Arial Narrow&quot;"/>
    </font>
    <font>
      <sz val="9"/>
      <name val="Calibri"/>
      <family val="2"/>
    </font>
    <font>
      <b/>
      <u/>
      <sz val="9"/>
      <name val="Arial"/>
      <family val="2"/>
    </font>
    <font>
      <b/>
      <sz val="9"/>
      <color rgb="FF000000"/>
      <name val="Arial"/>
      <family val="2"/>
    </font>
    <font>
      <u/>
      <sz val="9"/>
      <name val="Arial"/>
      <family val="2"/>
    </font>
    <font>
      <sz val="9"/>
      <color rgb="FF000000"/>
      <name val="Roboto"/>
    </font>
    <font>
      <b/>
      <sz val="14"/>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rgb="FFFABF8F"/>
        <bgColor rgb="FFFABF8F"/>
      </patternFill>
    </fill>
    <fill>
      <patternFill patternType="solid">
        <fgColor rgb="FFC0C0C0"/>
        <bgColor rgb="FFC0C0C0"/>
      </patternFill>
    </fill>
    <fill>
      <patternFill patternType="solid">
        <fgColor rgb="FFFFFF00"/>
        <bgColor indexed="64"/>
      </patternFill>
    </fill>
    <fill>
      <patternFill patternType="solid">
        <fgColor rgb="FFFFFF00"/>
        <bgColor rgb="FFFFFFFF"/>
      </patternFill>
    </fill>
  </fills>
  <borders count="8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FFFFFF"/>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top style="dotted">
        <color rgb="FF000000"/>
      </top>
      <bottom/>
      <diagonal/>
    </border>
    <border>
      <left style="dotted">
        <color rgb="FF000000"/>
      </left>
      <right style="thin">
        <color rgb="FF000000"/>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top style="thin">
        <color rgb="FF000000"/>
      </top>
      <bottom/>
      <diagonal/>
    </border>
    <border>
      <left style="thin">
        <color rgb="FF000000"/>
      </left>
      <right style="medium">
        <color rgb="FF000000"/>
      </right>
      <top/>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dotted">
        <color rgb="FF000000"/>
      </left>
      <right style="dotted">
        <color rgb="FF000000"/>
      </right>
      <top/>
      <bottom style="dotted">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s>
  <cellStyleXfs count="2">
    <xf numFmtId="0" fontId="0" fillId="0" borderId="0"/>
    <xf numFmtId="43" fontId="35" fillId="0" borderId="0" applyFont="0" applyFill="0" applyBorder="0" applyAlignment="0" applyProtection="0"/>
  </cellStyleXfs>
  <cellXfs count="567">
    <xf numFmtId="0" fontId="0" fillId="0" borderId="0" xfId="0" applyFont="1" applyAlignment="1"/>
    <xf numFmtId="0" fontId="1" fillId="0" borderId="0" xfId="0" applyFont="1" applyAlignment="1">
      <alignment horizontal="center" vertical="center"/>
    </xf>
    <xf numFmtId="0" fontId="0" fillId="0" borderId="0" xfId="0" applyFont="1"/>
    <xf numFmtId="0" fontId="3" fillId="0" borderId="0" xfId="0" applyFont="1" applyAlignment="1">
      <alignment horizontal="center"/>
    </xf>
    <xf numFmtId="0" fontId="4" fillId="0" borderId="0" xfId="0" applyFont="1" applyAlignment="1">
      <alignment horizontal="center" vertical="center"/>
    </xf>
    <xf numFmtId="0" fontId="4" fillId="0" borderId="0" xfId="0" applyFont="1"/>
    <xf numFmtId="0" fontId="4" fillId="0" borderId="0" xfId="0" applyFont="1" applyAlignment="1">
      <alignment vertical="center"/>
    </xf>
    <xf numFmtId="0" fontId="6" fillId="0" borderId="0" xfId="0" applyFont="1" applyAlignment="1">
      <alignment horizontal="right"/>
    </xf>
    <xf numFmtId="0" fontId="2" fillId="0" borderId="0" xfId="0" applyFont="1" applyAlignment="1">
      <alignment horizontal="center"/>
    </xf>
    <xf numFmtId="0" fontId="1" fillId="0" borderId="0" xfId="0" applyFont="1"/>
    <xf numFmtId="0" fontId="7" fillId="0" borderId="0" xfId="0" applyFont="1" applyAlignment="1">
      <alignment horizontal="left" vertical="center"/>
    </xf>
    <xf numFmtId="0" fontId="8" fillId="0" borderId="0" xfId="0" applyFont="1"/>
    <xf numFmtId="0" fontId="9" fillId="0" borderId="0" xfId="0" applyFont="1" applyAlignment="1">
      <alignment horizontal="left"/>
    </xf>
    <xf numFmtId="0" fontId="10" fillId="0" borderId="0" xfId="0" applyFont="1" applyAlignment="1">
      <alignment horizontal="center" vertical="center"/>
    </xf>
    <xf numFmtId="164" fontId="4" fillId="0" borderId="0" xfId="0" applyNumberFormat="1" applyFont="1"/>
    <xf numFmtId="0" fontId="4" fillId="0" borderId="0" xfId="0" applyFont="1" applyAlignment="1">
      <alignment horizontal="left" vertical="center"/>
    </xf>
    <xf numFmtId="0" fontId="10" fillId="0" borderId="0" xfId="0" applyFont="1"/>
    <xf numFmtId="0" fontId="11" fillId="0" borderId="0" xfId="0" applyFont="1"/>
    <xf numFmtId="165" fontId="4" fillId="0" borderId="0" xfId="0" applyNumberFormat="1" applyFont="1" applyAlignment="1">
      <alignment vertical="center"/>
    </xf>
    <xf numFmtId="0" fontId="12" fillId="0" borderId="0" xfId="0" applyFont="1"/>
    <xf numFmtId="0" fontId="12" fillId="0" borderId="5" xfId="0" applyFont="1" applyBorder="1" applyAlignment="1">
      <alignment horizontal="center"/>
    </xf>
    <xf numFmtId="0" fontId="12" fillId="0" borderId="0" xfId="0" applyFont="1" applyAlignment="1">
      <alignment horizontal="center"/>
    </xf>
    <xf numFmtId="0" fontId="12" fillId="0" borderId="5" xfId="0" applyFont="1" applyBorder="1"/>
    <xf numFmtId="0" fontId="12" fillId="0" borderId="9" xfId="0" applyFont="1" applyBorder="1" applyAlignment="1">
      <alignment horizontal="center"/>
    </xf>
    <xf numFmtId="165" fontId="2" fillId="0" borderId="0" xfId="0" applyNumberFormat="1" applyFont="1"/>
    <xf numFmtId="0" fontId="12" fillId="0" borderId="15" xfId="0" applyFont="1" applyBorder="1" applyAlignment="1">
      <alignment horizontal="center"/>
    </xf>
    <xf numFmtId="0" fontId="12" fillId="0" borderId="13" xfId="0" applyFont="1" applyBorder="1" applyAlignment="1">
      <alignment horizontal="center"/>
    </xf>
    <xf numFmtId="164" fontId="4" fillId="0" borderId="0" xfId="0" applyNumberFormat="1" applyFont="1" applyAlignment="1">
      <alignment vertical="center"/>
    </xf>
    <xf numFmtId="0" fontId="12" fillId="0" borderId="15" xfId="0" applyFont="1" applyBorder="1"/>
    <xf numFmtId="0" fontId="12" fillId="0" borderId="10" xfId="0" applyFont="1" applyBorder="1" applyAlignment="1">
      <alignment horizontal="center" vertical="center"/>
    </xf>
    <xf numFmtId="165" fontId="12" fillId="0" borderId="5" xfId="0" applyNumberFormat="1" applyFont="1" applyBorder="1"/>
    <xf numFmtId="4" fontId="12" fillId="0" borderId="8" xfId="0" applyNumberFormat="1" applyFont="1" applyBorder="1"/>
    <xf numFmtId="165" fontId="12" fillId="0" borderId="7" xfId="0" applyNumberFormat="1" applyFont="1" applyBorder="1"/>
    <xf numFmtId="165" fontId="15" fillId="0" borderId="7" xfId="0" applyNumberFormat="1" applyFont="1" applyBorder="1"/>
    <xf numFmtId="165" fontId="15" fillId="0" borderId="5" xfId="0" applyNumberFormat="1" applyFont="1" applyBorder="1"/>
    <xf numFmtId="0" fontId="15" fillId="0" borderId="0" xfId="0" applyFont="1"/>
    <xf numFmtId="0" fontId="15" fillId="0" borderId="10" xfId="0" applyFont="1" applyBorder="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164" fontId="16" fillId="0" borderId="0" xfId="0" applyNumberFormat="1" applyFont="1"/>
    <xf numFmtId="0" fontId="16" fillId="0" borderId="0" xfId="0" applyFont="1" applyAlignment="1">
      <alignment horizontal="center" vertical="center"/>
    </xf>
    <xf numFmtId="0" fontId="16" fillId="0" borderId="0" xfId="0" applyFont="1"/>
    <xf numFmtId="165" fontId="15" fillId="0" borderId="9" xfId="0" applyNumberFormat="1" applyFont="1" applyBorder="1"/>
    <xf numFmtId="4" fontId="15" fillId="0" borderId="11" xfId="0" applyNumberFormat="1" applyFont="1" applyBorder="1"/>
    <xf numFmtId="164" fontId="2" fillId="0" borderId="0" xfId="0" applyNumberFormat="1" applyFont="1"/>
    <xf numFmtId="165" fontId="15" fillId="0" borderId="0" xfId="0" applyNumberFormat="1" applyFont="1"/>
    <xf numFmtId="165" fontId="12" fillId="0" borderId="9" xfId="0" applyNumberFormat="1" applyFont="1" applyBorder="1"/>
    <xf numFmtId="165" fontId="4" fillId="0" borderId="0" xfId="0" applyNumberFormat="1" applyFont="1"/>
    <xf numFmtId="165" fontId="12" fillId="0" borderId="0" xfId="0" applyNumberFormat="1" applyFont="1"/>
    <xf numFmtId="0" fontId="17" fillId="0" borderId="0" xfId="0" applyFont="1"/>
    <xf numFmtId="4" fontId="15" fillId="0" borderId="9" xfId="0" applyNumberFormat="1" applyFont="1" applyBorder="1"/>
    <xf numFmtId="165" fontId="15" fillId="0" borderId="10" xfId="0" applyNumberFormat="1" applyFont="1" applyBorder="1"/>
    <xf numFmtId="165" fontId="15" fillId="0" borderId="11" xfId="0" applyNumberFormat="1" applyFont="1" applyBorder="1"/>
    <xf numFmtId="165" fontId="15" fillId="0" borderId="0" xfId="0" applyNumberFormat="1" applyFont="1" applyAlignment="1"/>
    <xf numFmtId="4" fontId="15" fillId="0" borderId="10" xfId="0" applyNumberFormat="1" applyFont="1" applyBorder="1"/>
    <xf numFmtId="165" fontId="18" fillId="2" borderId="9" xfId="0" applyNumberFormat="1" applyFont="1" applyFill="1" applyBorder="1" applyAlignment="1">
      <alignment horizontal="right"/>
    </xf>
    <xf numFmtId="165" fontId="15" fillId="0" borderId="9" xfId="0" applyNumberFormat="1" applyFont="1" applyBorder="1" applyAlignment="1"/>
    <xf numFmtId="0" fontId="19" fillId="0" borderId="0" xfId="0" applyFont="1"/>
    <xf numFmtId="0" fontId="20" fillId="0" borderId="0" xfId="0" applyFont="1"/>
    <xf numFmtId="49" fontId="15" fillId="0" borderId="0" xfId="0" applyNumberFormat="1" applyFont="1" applyAlignment="1">
      <alignment horizontal="right"/>
    </xf>
    <xf numFmtId="165" fontId="15" fillId="0" borderId="15" xfId="0" applyNumberFormat="1" applyFont="1" applyBorder="1"/>
    <xf numFmtId="165" fontId="15" fillId="0" borderId="14" xfId="0" applyNumberFormat="1" applyFont="1" applyBorder="1"/>
    <xf numFmtId="165" fontId="12" fillId="0" borderId="15" xfId="0" applyNumberFormat="1" applyFont="1" applyBorder="1"/>
    <xf numFmtId="165" fontId="12" fillId="0" borderId="14" xfId="0" applyNumberFormat="1" applyFont="1" applyBorder="1"/>
    <xf numFmtId="165" fontId="12" fillId="0" borderId="22" xfId="0" applyNumberFormat="1" applyFont="1" applyBorder="1"/>
    <xf numFmtId="165" fontId="12" fillId="0" borderId="2" xfId="0" applyNumberFormat="1" applyFont="1" applyBorder="1"/>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5" fillId="0" borderId="10" xfId="0" applyFont="1" applyBorder="1"/>
    <xf numFmtId="49" fontId="15" fillId="0" borderId="11" xfId="0" applyNumberFormat="1" applyFont="1" applyBorder="1" applyAlignment="1">
      <alignment horizontal="left" vertical="center" wrapText="1"/>
    </xf>
    <xf numFmtId="49" fontId="15" fillId="2" borderId="11" xfId="0" applyNumberFormat="1" applyFont="1" applyFill="1" applyBorder="1" applyAlignment="1">
      <alignment horizontal="left" vertical="center"/>
    </xf>
    <xf numFmtId="165" fontId="15" fillId="2" borderId="0" xfId="0" applyNumberFormat="1" applyFont="1" applyFill="1"/>
    <xf numFmtId="165" fontId="19" fillId="0" borderId="0" xfId="0" applyNumberFormat="1" applyFont="1"/>
    <xf numFmtId="0" fontId="15" fillId="0" borderId="12" xfId="0" applyFont="1" applyBorder="1" applyAlignment="1">
      <alignment horizontal="center" vertical="center"/>
    </xf>
    <xf numFmtId="0" fontId="15" fillId="0" borderId="13" xfId="0" applyFont="1" applyBorder="1" applyAlignment="1">
      <alignment horizontal="center" vertical="center"/>
    </xf>
    <xf numFmtId="49" fontId="15" fillId="0" borderId="14" xfId="0" applyNumberFormat="1" applyFont="1" applyBorder="1" applyAlignment="1">
      <alignment horizontal="right"/>
    </xf>
    <xf numFmtId="165" fontId="15" fillId="0" borderId="2" xfId="0" applyNumberFormat="1" applyFont="1" applyBorder="1"/>
    <xf numFmtId="165" fontId="15" fillId="0" borderId="22" xfId="0" applyNumberFormat="1" applyFont="1" applyBorder="1"/>
    <xf numFmtId="165" fontId="6" fillId="0" borderId="0" xfId="0" applyNumberFormat="1" applyFont="1"/>
    <xf numFmtId="49" fontId="15" fillId="0" borderId="11" xfId="0" applyNumberFormat="1" applyFont="1" applyBorder="1" applyAlignment="1">
      <alignment horizontal="right"/>
    </xf>
    <xf numFmtId="0" fontId="15" fillId="0" borderId="0" xfId="0" applyFont="1" applyAlignment="1">
      <alignment horizontal="center"/>
    </xf>
    <xf numFmtId="49" fontId="6" fillId="0" borderId="11" xfId="0" applyNumberFormat="1" applyFont="1" applyBorder="1" applyAlignment="1">
      <alignment horizontal="left"/>
    </xf>
    <xf numFmtId="0" fontId="6" fillId="0" borderId="11" xfId="0" applyFont="1" applyBorder="1"/>
    <xf numFmtId="0" fontId="6" fillId="0" borderId="11" xfId="0" applyFont="1" applyBorder="1" applyAlignment="1">
      <alignment horizontal="left"/>
    </xf>
    <xf numFmtId="0" fontId="15" fillId="0" borderId="15" xfId="0" applyFont="1" applyBorder="1"/>
    <xf numFmtId="165" fontId="8" fillId="0" borderId="0" xfId="0" applyNumberFormat="1" applyFont="1"/>
    <xf numFmtId="165" fontId="12" fillId="0" borderId="3" xfId="0" applyNumberFormat="1" applyFont="1" applyBorder="1"/>
    <xf numFmtId="165" fontId="12" fillId="0" borderId="20" xfId="0" applyNumberFormat="1" applyFont="1" applyBorder="1"/>
    <xf numFmtId="0" fontId="19" fillId="0" borderId="0" xfId="0" applyFont="1" applyAlignment="1">
      <alignment vertical="center"/>
    </xf>
    <xf numFmtId="49" fontId="12" fillId="0" borderId="11" xfId="0" applyNumberFormat="1" applyFont="1" applyBorder="1" applyAlignment="1">
      <alignment horizontal="right"/>
    </xf>
    <xf numFmtId="165" fontId="12" fillId="0" borderId="24" xfId="0" applyNumberFormat="1" applyFont="1" applyBorder="1"/>
    <xf numFmtId="0" fontId="15" fillId="0" borderId="25" xfId="0" applyFont="1" applyBorder="1"/>
    <xf numFmtId="0" fontId="15" fillId="0" borderId="9" xfId="0" applyFont="1" applyBorder="1"/>
    <xf numFmtId="165" fontId="21" fillId="0" borderId="22" xfId="0" applyNumberFormat="1" applyFont="1" applyBorder="1"/>
    <xf numFmtId="0" fontId="1" fillId="0" borderId="9" xfId="0" applyFont="1" applyBorder="1"/>
    <xf numFmtId="165" fontId="1" fillId="0" borderId="5" xfId="0" applyNumberFormat="1" applyFont="1" applyBorder="1"/>
    <xf numFmtId="165" fontId="1" fillId="0" borderId="7" xfId="0" applyNumberFormat="1" applyFont="1" applyBorder="1"/>
    <xf numFmtId="0" fontId="1" fillId="0" borderId="7" xfId="0" applyFont="1" applyBorder="1"/>
    <xf numFmtId="0" fontId="10" fillId="0" borderId="1" xfId="0" applyFont="1" applyBorder="1" applyAlignment="1">
      <alignment horizontal="left" vertical="center"/>
    </xf>
    <xf numFmtId="165" fontId="1" fillId="0" borderId="9" xfId="0" applyNumberFormat="1" applyFont="1" applyBorder="1"/>
    <xf numFmtId="165" fontId="1" fillId="0" borderId="0" xfId="0" applyNumberFormat="1" applyFont="1"/>
    <xf numFmtId="0" fontId="10" fillId="0" borderId="2" xfId="0" applyFont="1" applyBorder="1" applyAlignment="1">
      <alignment horizontal="left" vertical="center"/>
    </xf>
    <xf numFmtId="0" fontId="10" fillId="0" borderId="4" xfId="0" applyFont="1" applyBorder="1" applyAlignment="1">
      <alignment horizontal="left" vertical="center"/>
    </xf>
    <xf numFmtId="165" fontId="12" fillId="0" borderId="13" xfId="0" applyNumberFormat="1" applyFont="1" applyBorder="1"/>
    <xf numFmtId="165" fontId="10" fillId="0" borderId="15" xfId="0" applyNumberFormat="1" applyFont="1" applyBorder="1"/>
    <xf numFmtId="165" fontId="21" fillId="0" borderId="15" xfId="0" applyNumberFormat="1" applyFont="1" applyBorder="1"/>
    <xf numFmtId="4" fontId="1" fillId="0" borderId="0" xfId="0" applyNumberFormat="1" applyFont="1"/>
    <xf numFmtId="164" fontId="1" fillId="0" borderId="0" xfId="0" applyNumberFormat="1" applyFont="1"/>
    <xf numFmtId="4" fontId="22" fillId="0" borderId="0" xfId="0" applyNumberFormat="1" applyFont="1"/>
    <xf numFmtId="0" fontId="19" fillId="0" borderId="0" xfId="0" applyFont="1" applyAlignment="1">
      <alignment horizontal="center" vertical="center"/>
    </xf>
    <xf numFmtId="165" fontId="20" fillId="0" borderId="0" xfId="0" applyNumberFormat="1" applyFont="1" applyAlignment="1">
      <alignment horizontal="right"/>
    </xf>
    <xf numFmtId="0" fontId="24" fillId="3" borderId="29" xfId="0" applyFont="1" applyFill="1" applyBorder="1" applyAlignment="1">
      <alignment horizontal="center"/>
    </xf>
    <xf numFmtId="165" fontId="24" fillId="3" borderId="29" xfId="0" applyNumberFormat="1" applyFont="1" applyFill="1" applyBorder="1" applyAlignment="1">
      <alignment horizontal="center"/>
    </xf>
    <xf numFmtId="0" fontId="24" fillId="0" borderId="30" xfId="0" applyFont="1" applyBorder="1" applyAlignment="1">
      <alignment horizontal="center"/>
    </xf>
    <xf numFmtId="0" fontId="24" fillId="0" borderId="30" xfId="0" applyFont="1" applyBorder="1"/>
    <xf numFmtId="165" fontId="24" fillId="0" borderId="31" xfId="0" applyNumberFormat="1" applyFont="1" applyBorder="1"/>
    <xf numFmtId="0" fontId="24" fillId="0" borderId="32" xfId="0" applyFont="1" applyBorder="1" applyAlignment="1">
      <alignment horizontal="center"/>
    </xf>
    <xf numFmtId="0" fontId="24" fillId="0" borderId="32" xfId="0" applyFont="1" applyBorder="1"/>
    <xf numFmtId="0" fontId="24" fillId="0" borderId="0" xfId="0" applyFont="1" applyAlignment="1">
      <alignment horizontal="center"/>
    </xf>
    <xf numFmtId="0" fontId="23" fillId="0" borderId="0" xfId="0" applyFont="1" applyAlignment="1">
      <alignment horizontal="right"/>
    </xf>
    <xf numFmtId="165" fontId="23" fillId="0" borderId="0" xfId="0" applyNumberFormat="1" applyFont="1"/>
    <xf numFmtId="0" fontId="24" fillId="0" borderId="0" xfId="0" applyFont="1"/>
    <xf numFmtId="165" fontId="24" fillId="0" borderId="0" xfId="0" applyNumberFormat="1" applyFont="1"/>
    <xf numFmtId="0" fontId="24" fillId="0" borderId="30" xfId="0" applyFont="1" applyBorder="1" applyAlignment="1">
      <alignment horizontal="left"/>
    </xf>
    <xf numFmtId="0" fontId="0" fillId="0" borderId="0" xfId="0" applyFont="1" applyAlignment="1"/>
    <xf numFmtId="165" fontId="24" fillId="0" borderId="30" xfId="0" applyNumberFormat="1" applyFont="1" applyBorder="1"/>
    <xf numFmtId="0" fontId="24" fillId="0" borderId="32" xfId="0" applyFont="1" applyBorder="1" applyAlignment="1">
      <alignment horizontal="left"/>
    </xf>
    <xf numFmtId="165" fontId="24" fillId="0" borderId="32" xfId="0" applyNumberFormat="1" applyFont="1" applyBorder="1"/>
    <xf numFmtId="0" fontId="23" fillId="0" borderId="33" xfId="0" applyFont="1" applyBorder="1" applyAlignment="1">
      <alignment horizontal="right"/>
    </xf>
    <xf numFmtId="165" fontId="23" fillId="0" borderId="33" xfId="0" applyNumberFormat="1" applyFont="1" applyBorder="1"/>
    <xf numFmtId="0" fontId="24" fillId="0" borderId="34" xfId="0" applyFont="1" applyBorder="1" applyAlignment="1">
      <alignment horizontal="center"/>
    </xf>
    <xf numFmtId="0" fontId="24" fillId="0" borderId="35" xfId="0" applyFont="1" applyBorder="1"/>
    <xf numFmtId="165" fontId="24" fillId="0" borderId="36" xfId="0" applyNumberFormat="1" applyFont="1" applyBorder="1"/>
    <xf numFmtId="0" fontId="24" fillId="0" borderId="37" xfId="0" applyFont="1" applyBorder="1" applyAlignment="1">
      <alignment horizontal="center"/>
    </xf>
    <xf numFmtId="0" fontId="24" fillId="0" borderId="38" xfId="0" applyFont="1" applyBorder="1"/>
    <xf numFmtId="165" fontId="24" fillId="0" borderId="39" xfId="0" applyNumberFormat="1" applyFont="1" applyBorder="1"/>
    <xf numFmtId="0" fontId="24" fillId="0" borderId="0" xfId="0" applyFont="1" applyAlignment="1">
      <alignment horizontal="right"/>
    </xf>
    <xf numFmtId="165" fontId="15" fillId="0" borderId="0" xfId="0" applyNumberFormat="1" applyFont="1" applyAlignment="1">
      <alignment horizontal="right"/>
    </xf>
    <xf numFmtId="0" fontId="25" fillId="0" borderId="0" xfId="0" applyFont="1"/>
    <xf numFmtId="0" fontId="18" fillId="0" borderId="0" xfId="0" applyFont="1"/>
    <xf numFmtId="0" fontId="26" fillId="0" borderId="0" xfId="0" applyFont="1"/>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wrapText="1"/>
    </xf>
    <xf numFmtId="165" fontId="27" fillId="0" borderId="0" xfId="0" applyNumberFormat="1" applyFont="1"/>
    <xf numFmtId="0" fontId="27" fillId="0" borderId="0" xfId="0" applyFont="1"/>
    <xf numFmtId="168" fontId="27" fillId="0" borderId="0" xfId="0" applyNumberFormat="1" applyFont="1"/>
    <xf numFmtId="167" fontId="15" fillId="0" borderId="0" xfId="0" applyNumberFormat="1" applyFont="1" applyAlignment="1">
      <alignment horizontal="center"/>
    </xf>
    <xf numFmtId="0" fontId="29" fillId="0" borderId="0" xfId="0" applyFont="1"/>
    <xf numFmtId="167" fontId="30" fillId="0" borderId="0" xfId="0" applyNumberFormat="1" applyFont="1" applyAlignment="1">
      <alignment horizontal="center"/>
    </xf>
    <xf numFmtId="0" fontId="30" fillId="0" borderId="0" xfId="0" applyFont="1"/>
    <xf numFmtId="0" fontId="31" fillId="0" borderId="0" xfId="0" applyFont="1"/>
    <xf numFmtId="0" fontId="28" fillId="4" borderId="55" xfId="0" applyFont="1" applyFill="1" applyBorder="1" applyAlignment="1">
      <alignment horizontal="center" vertical="center" wrapText="1"/>
    </xf>
    <xf numFmtId="0" fontId="28" fillId="4" borderId="56" xfId="0" applyFont="1" applyFill="1" applyBorder="1" applyAlignment="1">
      <alignment horizontal="center" vertical="center" wrapText="1"/>
    </xf>
    <xf numFmtId="49" fontId="32" fillId="0" borderId="48" xfId="0" applyNumberFormat="1" applyFont="1" applyBorder="1" applyAlignment="1">
      <alignment horizontal="center"/>
    </xf>
    <xf numFmtId="49" fontId="32" fillId="0" borderId="29" xfId="0" applyNumberFormat="1" applyFont="1" applyBorder="1" applyAlignment="1">
      <alignment horizontal="center"/>
    </xf>
    <xf numFmtId="49" fontId="32" fillId="0" borderId="50" xfId="0" applyNumberFormat="1" applyFont="1" applyBorder="1" applyAlignment="1">
      <alignment horizontal="center"/>
    </xf>
    <xf numFmtId="167" fontId="32" fillId="0" borderId="50" xfId="0" applyNumberFormat="1" applyFont="1" applyBorder="1" applyAlignment="1">
      <alignment horizontal="center"/>
    </xf>
    <xf numFmtId="0" fontId="32" fillId="0" borderId="50" xfId="0" applyFont="1" applyBorder="1" applyAlignment="1">
      <alignment horizontal="center"/>
    </xf>
    <xf numFmtId="0" fontId="32" fillId="0" borderId="50" xfId="0" applyFont="1" applyBorder="1" applyAlignment="1">
      <alignment wrapText="1"/>
    </xf>
    <xf numFmtId="0" fontId="32" fillId="2" borderId="50" xfId="0" applyFont="1" applyFill="1" applyBorder="1" applyAlignment="1">
      <alignment horizontal="center"/>
    </xf>
    <xf numFmtId="165" fontId="32" fillId="0" borderId="58" xfId="0" applyNumberFormat="1" applyFont="1" applyBorder="1" applyAlignment="1"/>
    <xf numFmtId="165" fontId="32" fillId="2" borderId="50" xfId="0" applyNumberFormat="1" applyFont="1" applyFill="1" applyBorder="1" applyAlignment="1">
      <alignment horizontal="right"/>
    </xf>
    <xf numFmtId="0" fontId="15" fillId="0" borderId="60" xfId="0" applyFont="1" applyBorder="1" applyAlignment="1">
      <alignment vertical="center"/>
    </xf>
    <xf numFmtId="0" fontId="32" fillId="0" borderId="29" xfId="0" applyFont="1" applyBorder="1" applyAlignment="1">
      <alignment horizontal="center"/>
    </xf>
    <xf numFmtId="165" fontId="33" fillId="0" borderId="0" xfId="0" applyNumberFormat="1" applyFont="1"/>
    <xf numFmtId="0" fontId="33" fillId="0" borderId="0" xfId="0" applyFont="1"/>
    <xf numFmtId="49" fontId="32" fillId="0" borderId="25" xfId="0" applyNumberFormat="1" applyFont="1" applyBorder="1" applyAlignment="1">
      <alignment horizontal="center"/>
    </xf>
    <xf numFmtId="49" fontId="32" fillId="0" borderId="46" xfId="0" applyNumberFormat="1" applyFont="1" applyBorder="1" applyAlignment="1">
      <alignment horizontal="center"/>
    </xf>
    <xf numFmtId="49" fontId="32" fillId="0" borderId="24" xfId="0" applyNumberFormat="1" applyFont="1" applyBorder="1" applyAlignment="1">
      <alignment horizontal="center"/>
    </xf>
    <xf numFmtId="167" fontId="32" fillId="0" borderId="24" xfId="0" applyNumberFormat="1" applyFont="1" applyBorder="1" applyAlignment="1">
      <alignment horizontal="center"/>
    </xf>
    <xf numFmtId="0" fontId="32" fillId="0" borderId="59" xfId="0" applyFont="1" applyBorder="1" applyAlignment="1">
      <alignment wrapText="1"/>
    </xf>
    <xf numFmtId="0" fontId="32" fillId="0" borderId="59" xfId="0" applyFont="1" applyBorder="1" applyAlignment="1">
      <alignment horizontal="center"/>
    </xf>
    <xf numFmtId="0" fontId="32" fillId="2" borderId="59" xfId="0" applyFont="1" applyFill="1" applyBorder="1" applyAlignment="1">
      <alignment horizontal="center"/>
    </xf>
    <xf numFmtId="165" fontId="32" fillId="0" borderId="29" xfId="0" applyNumberFormat="1" applyFont="1" applyBorder="1" applyAlignment="1">
      <alignment horizontal="right"/>
    </xf>
    <xf numFmtId="165" fontId="32" fillId="2" borderId="59" xfId="0" applyNumberFormat="1" applyFont="1" applyFill="1" applyBorder="1" applyAlignment="1">
      <alignment horizontal="right"/>
    </xf>
    <xf numFmtId="0" fontId="15" fillId="0" borderId="29" xfId="0" applyFont="1" applyBorder="1" applyAlignment="1">
      <alignment vertical="center"/>
    </xf>
    <xf numFmtId="49" fontId="32" fillId="0" borderId="59" xfId="0" applyNumberFormat="1" applyFont="1" applyBorder="1" applyAlignment="1">
      <alignment horizontal="center"/>
    </xf>
    <xf numFmtId="167" fontId="32" fillId="0" borderId="29" xfId="0" applyNumberFormat="1" applyFont="1" applyBorder="1" applyAlignment="1">
      <alignment horizontal="center"/>
    </xf>
    <xf numFmtId="165" fontId="32" fillId="0" borderId="59" xfId="0" applyNumberFormat="1" applyFont="1" applyBorder="1" applyAlignment="1">
      <alignment horizontal="right"/>
    </xf>
    <xf numFmtId="49" fontId="32" fillId="0" borderId="60" xfId="0" applyNumberFormat="1" applyFont="1" applyBorder="1" applyAlignment="1">
      <alignment horizontal="center"/>
    </xf>
    <xf numFmtId="0" fontId="32" fillId="0" borderId="59" xfId="0" applyFont="1" applyBorder="1" applyAlignment="1">
      <alignment horizontal="center"/>
    </xf>
    <xf numFmtId="0" fontId="32" fillId="0" borderId="24" xfId="0" applyFont="1" applyBorder="1" applyAlignment="1">
      <alignment wrapText="1"/>
    </xf>
    <xf numFmtId="0" fontId="32" fillId="0" borderId="24" xfId="0" applyFont="1" applyBorder="1" applyAlignment="1">
      <alignment horizontal="center"/>
    </xf>
    <xf numFmtId="0" fontId="32" fillId="2" borderId="24" xfId="0" applyFont="1" applyFill="1" applyBorder="1" applyAlignment="1">
      <alignment horizontal="center"/>
    </xf>
    <xf numFmtId="165" fontId="32" fillId="0" borderId="24" xfId="0" applyNumberFormat="1" applyFont="1" applyBorder="1" applyAlignment="1">
      <alignment horizontal="right"/>
    </xf>
    <xf numFmtId="165" fontId="32" fillId="2" borderId="24" xfId="0" applyNumberFormat="1" applyFont="1" applyFill="1" applyBorder="1" applyAlignment="1">
      <alignment horizontal="right"/>
    </xf>
    <xf numFmtId="0" fontId="32" fillId="0" borderId="46" xfId="0" applyFont="1" applyBorder="1" applyAlignment="1">
      <alignment horizontal="center"/>
    </xf>
    <xf numFmtId="0" fontId="32" fillId="0" borderId="29" xfId="0" applyFont="1" applyBorder="1" applyAlignment="1">
      <alignment wrapText="1"/>
    </xf>
    <xf numFmtId="0" fontId="32" fillId="2" borderId="29" xfId="0" applyFont="1" applyFill="1" applyBorder="1" applyAlignment="1">
      <alignment horizontal="center"/>
    </xf>
    <xf numFmtId="165" fontId="32" fillId="2" borderId="29" xfId="0" applyNumberFormat="1" applyFont="1" applyFill="1" applyBorder="1" applyAlignment="1">
      <alignment horizontal="right"/>
    </xf>
    <xf numFmtId="167" fontId="32" fillId="0" borderId="59" xfId="0" applyNumberFormat="1" applyFont="1" applyBorder="1" applyAlignment="1">
      <alignment horizontal="center"/>
    </xf>
    <xf numFmtId="165" fontId="32" fillId="2" borderId="28" xfId="0" applyNumberFormat="1" applyFont="1" applyFill="1" applyBorder="1" applyAlignment="1">
      <alignment horizontal="right"/>
    </xf>
    <xf numFmtId="165" fontId="32" fillId="2" borderId="60" xfId="0" applyNumberFormat="1" applyFont="1" applyFill="1" applyBorder="1" applyAlignment="1">
      <alignment horizontal="right"/>
    </xf>
    <xf numFmtId="165" fontId="32" fillId="2" borderId="0" xfId="0" applyNumberFormat="1" applyFont="1" applyFill="1" applyAlignment="1">
      <alignment horizontal="right"/>
    </xf>
    <xf numFmtId="165" fontId="32" fillId="2" borderId="46" xfId="0" applyNumberFormat="1" applyFont="1" applyFill="1" applyBorder="1" applyAlignment="1">
      <alignment horizontal="right"/>
    </xf>
    <xf numFmtId="0" fontId="32" fillId="0" borderId="58" xfId="0" applyFont="1" applyBorder="1" applyAlignment="1">
      <alignment wrapText="1"/>
    </xf>
    <xf numFmtId="0" fontId="32" fillId="0" borderId="58" xfId="0" applyFont="1" applyBorder="1" applyAlignment="1">
      <alignment horizontal="center"/>
    </xf>
    <xf numFmtId="49" fontId="32" fillId="0" borderId="58" xfId="0" applyNumberFormat="1" applyFont="1" applyBorder="1" applyAlignment="1">
      <alignment horizontal="center"/>
    </xf>
    <xf numFmtId="49" fontId="32" fillId="0" borderId="51" xfId="0" applyNumberFormat="1" applyFont="1" applyBorder="1" applyAlignment="1">
      <alignment horizontal="center"/>
    </xf>
    <xf numFmtId="49" fontId="32" fillId="0" borderId="28" xfId="0" applyNumberFormat="1" applyFont="1" applyBorder="1" applyAlignment="1">
      <alignment horizontal="center"/>
    </xf>
    <xf numFmtId="0" fontId="32" fillId="0" borderId="28" xfId="0" applyFont="1" applyBorder="1" applyAlignment="1">
      <alignment wrapText="1"/>
    </xf>
    <xf numFmtId="165" fontId="32" fillId="2" borderId="49" xfId="0" applyNumberFormat="1" applyFont="1" applyFill="1" applyBorder="1" applyAlignment="1">
      <alignment horizontal="right"/>
    </xf>
    <xf numFmtId="49" fontId="15" fillId="0" borderId="66" xfId="0" applyNumberFormat="1" applyFont="1" applyBorder="1" applyAlignment="1">
      <alignment horizontal="center"/>
    </xf>
    <xf numFmtId="49" fontId="15" fillId="0" borderId="59" xfId="0" applyNumberFormat="1" applyFont="1" applyBorder="1" applyAlignment="1">
      <alignment horizontal="center"/>
    </xf>
    <xf numFmtId="167" fontId="15" fillId="0" borderId="59" xfId="0" applyNumberFormat="1" applyFont="1" applyBorder="1" applyAlignment="1">
      <alignment horizontal="center"/>
    </xf>
    <xf numFmtId="49" fontId="15" fillId="0" borderId="50" xfId="0" applyNumberFormat="1" applyFont="1" applyBorder="1" applyAlignment="1">
      <alignment horizontal="center"/>
    </xf>
    <xf numFmtId="0" fontId="15" fillId="0" borderId="60" xfId="0" applyFont="1" applyBorder="1" applyAlignment="1">
      <alignment horizontal="left" wrapText="1"/>
    </xf>
    <xf numFmtId="0" fontId="15" fillId="0" borderId="59" xfId="0" applyFont="1" applyBorder="1" applyAlignment="1">
      <alignment horizontal="center"/>
    </xf>
    <xf numFmtId="0" fontId="15" fillId="2" borderId="62" xfId="0" applyFont="1" applyFill="1" applyBorder="1" applyAlignment="1">
      <alignment horizontal="center" wrapText="1"/>
    </xf>
    <xf numFmtId="165" fontId="15" fillId="2" borderId="63" xfId="0" applyNumberFormat="1" applyFont="1" applyFill="1" applyBorder="1" applyAlignment="1">
      <alignment horizontal="right"/>
    </xf>
    <xf numFmtId="165" fontId="15" fillId="2" borderId="29" xfId="0" applyNumberFormat="1" applyFont="1" applyFill="1" applyBorder="1" applyAlignment="1">
      <alignment vertical="center"/>
    </xf>
    <xf numFmtId="0" fontId="15" fillId="0" borderId="29" xfId="0" applyFont="1" applyBorder="1" applyAlignment="1">
      <alignment horizontal="center" vertical="center"/>
    </xf>
    <xf numFmtId="49" fontId="15" fillId="0" borderId="64" xfId="0" applyNumberFormat="1" applyFont="1" applyBorder="1" applyAlignment="1">
      <alignment horizontal="center" vertical="center"/>
    </xf>
    <xf numFmtId="167" fontId="30" fillId="0" borderId="65" xfId="0" applyNumberFormat="1" applyFont="1" applyBorder="1"/>
    <xf numFmtId="167" fontId="30" fillId="0" borderId="55" xfId="0" applyNumberFormat="1" applyFont="1" applyBorder="1"/>
    <xf numFmtId="0" fontId="30" fillId="0" borderId="55" xfId="0" applyFont="1" applyBorder="1"/>
    <xf numFmtId="0" fontId="28" fillId="0" borderId="55" xfId="0" applyFont="1" applyBorder="1" applyAlignment="1">
      <alignment horizontal="left" wrapText="1"/>
    </xf>
    <xf numFmtId="165" fontId="28" fillId="0" borderId="55" xfId="0" applyNumberFormat="1" applyFont="1" applyBorder="1"/>
    <xf numFmtId="0" fontId="30" fillId="0" borderId="56" xfId="0" applyFont="1" applyBorder="1"/>
    <xf numFmtId="165" fontId="30" fillId="0" borderId="0" xfId="0" applyNumberFormat="1" applyFont="1"/>
    <xf numFmtId="167" fontId="30" fillId="0" borderId="0" xfId="0" applyNumberFormat="1" applyFont="1"/>
    <xf numFmtId="165" fontId="1" fillId="0" borderId="0" xfId="0" applyNumberFormat="1" applyFont="1" applyAlignment="1">
      <alignment horizontal="right"/>
    </xf>
    <xf numFmtId="0" fontId="34" fillId="0" borderId="0" xfId="0" applyFont="1"/>
    <xf numFmtId="49" fontId="20" fillId="0" borderId="73" xfId="0" applyNumberFormat="1" applyFont="1" applyBorder="1" applyAlignment="1">
      <alignment horizontal="center" vertical="center"/>
    </xf>
    <xf numFmtId="49" fontId="20" fillId="0" borderId="74" xfId="0" applyNumberFormat="1" applyFont="1" applyBorder="1" applyAlignment="1">
      <alignment horizontal="center" vertical="center"/>
    </xf>
    <xf numFmtId="167" fontId="20" fillId="0" borderId="74" xfId="0" applyNumberFormat="1" applyFont="1" applyBorder="1" applyAlignment="1">
      <alignment horizontal="center" vertical="center"/>
    </xf>
    <xf numFmtId="0" fontId="20" fillId="0" borderId="74" xfId="0" applyFont="1" applyBorder="1" applyAlignment="1">
      <alignment horizontal="center" vertical="center"/>
    </xf>
    <xf numFmtId="0" fontId="20" fillId="0" borderId="74" xfId="0" applyFont="1" applyBorder="1" applyAlignment="1">
      <alignment horizontal="left" vertical="center" wrapText="1"/>
    </xf>
    <xf numFmtId="0" fontId="20" fillId="0" borderId="74" xfId="0" applyFont="1" applyBorder="1" applyAlignment="1">
      <alignment horizontal="center" vertical="center" wrapText="1"/>
    </xf>
    <xf numFmtId="49" fontId="20" fillId="0" borderId="66" xfId="0" applyNumberFormat="1" applyFont="1" applyBorder="1" applyAlignment="1">
      <alignment horizontal="center" vertical="center"/>
    </xf>
    <xf numFmtId="49" fontId="20" fillId="0" borderId="60" xfId="0" applyNumberFormat="1" applyFont="1" applyBorder="1" applyAlignment="1">
      <alignment horizontal="center" vertical="center"/>
    </xf>
    <xf numFmtId="167" fontId="20" fillId="0" borderId="60" xfId="0" applyNumberFormat="1" applyFont="1" applyBorder="1" applyAlignment="1">
      <alignment horizontal="center" vertical="center"/>
    </xf>
    <xf numFmtId="0" fontId="20" fillId="0" borderId="60" xfId="0" applyFont="1" applyBorder="1" applyAlignment="1">
      <alignment horizontal="center" vertical="center"/>
    </xf>
    <xf numFmtId="0" fontId="20" fillId="0" borderId="60" xfId="0" applyFont="1" applyBorder="1" applyAlignment="1">
      <alignment horizontal="left" vertical="center" wrapText="1"/>
    </xf>
    <xf numFmtId="0" fontId="20" fillId="0" borderId="29" xfId="0" applyFont="1" applyBorder="1" applyAlignment="1">
      <alignment horizontal="center" vertical="center"/>
    </xf>
    <xf numFmtId="0" fontId="20" fillId="0" borderId="60" xfId="0" applyFont="1" applyBorder="1" applyAlignment="1">
      <alignment horizontal="center" vertical="center" wrapText="1"/>
    </xf>
    <xf numFmtId="165" fontId="20" fillId="2" borderId="64" xfId="0" applyNumberFormat="1" applyFont="1" applyFill="1" applyBorder="1" applyAlignment="1">
      <alignment vertical="center"/>
    </xf>
    <xf numFmtId="0" fontId="19" fillId="0" borderId="65" xfId="0" applyFont="1" applyBorder="1"/>
    <xf numFmtId="0" fontId="19" fillId="0" borderId="55" xfId="0" applyFont="1" applyBorder="1"/>
    <xf numFmtId="0" fontId="21" fillId="0" borderId="55" xfId="0" applyFont="1" applyBorder="1" applyAlignment="1">
      <alignment horizontal="center"/>
    </xf>
    <xf numFmtId="0" fontId="14" fillId="4" borderId="44" xfId="0" applyFont="1" applyFill="1" applyBorder="1" applyAlignment="1">
      <alignment horizontal="center" vertical="center" wrapText="1"/>
    </xf>
    <xf numFmtId="0" fontId="14" fillId="4" borderId="76"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4" fillId="4" borderId="56" xfId="0" applyFont="1" applyFill="1" applyBorder="1" applyAlignment="1">
      <alignment horizontal="center" vertical="center" wrapText="1"/>
    </xf>
    <xf numFmtId="49" fontId="20" fillId="0" borderId="26" xfId="0" applyNumberFormat="1" applyFont="1" applyBorder="1" applyAlignment="1">
      <alignment horizontal="center" vertical="center"/>
    </xf>
    <xf numFmtId="0" fontId="20" fillId="0" borderId="75" xfId="0" applyFont="1" applyBorder="1" applyAlignment="1">
      <alignment horizontal="center" vertical="center"/>
    </xf>
    <xf numFmtId="49" fontId="20" fillId="0" borderId="29" xfId="0" applyNumberFormat="1" applyFont="1" applyBorder="1" applyAlignment="1">
      <alignment horizontal="center" vertical="center"/>
    </xf>
    <xf numFmtId="0" fontId="20" fillId="0" borderId="64" xfId="0" applyFont="1" applyBorder="1" applyAlignment="1">
      <alignment horizontal="center" vertical="center"/>
    </xf>
    <xf numFmtId="0" fontId="19" fillId="0" borderId="56" xfId="0" applyFont="1" applyBorder="1"/>
    <xf numFmtId="49" fontId="20" fillId="0" borderId="63" xfId="0" applyNumberFormat="1" applyFont="1" applyBorder="1" applyAlignment="1">
      <alignment horizontal="center" vertical="center"/>
    </xf>
    <xf numFmtId="167" fontId="20" fillId="0" borderId="63" xfId="0" applyNumberFormat="1" applyFont="1" applyBorder="1" applyAlignment="1">
      <alignment horizontal="center" vertical="center"/>
    </xf>
    <xf numFmtId="0" fontId="20" fillId="0" borderId="63" xfId="0" applyFont="1" applyBorder="1" applyAlignment="1">
      <alignment horizontal="center" vertical="center"/>
    </xf>
    <xf numFmtId="0" fontId="20" fillId="0" borderId="63" xfId="0" applyFont="1" applyBorder="1" applyAlignment="1">
      <alignment horizontal="left" vertical="center" wrapText="1"/>
    </xf>
    <xf numFmtId="0" fontId="20" fillId="0" borderId="63" xfId="0" applyFont="1" applyBorder="1" applyAlignment="1">
      <alignment horizontal="center" vertical="center" wrapText="1"/>
    </xf>
    <xf numFmtId="49" fontId="36" fillId="0" borderId="57" xfId="0" applyNumberFormat="1" applyFont="1" applyBorder="1" applyAlignment="1">
      <alignment horizontal="center"/>
    </xf>
    <xf numFmtId="49" fontId="36" fillId="0" borderId="47" xfId="0" applyNumberFormat="1" applyFont="1" applyBorder="1" applyAlignment="1">
      <alignment horizontal="center"/>
    </xf>
    <xf numFmtId="49" fontId="36" fillId="0" borderId="58" xfId="0" applyNumberFormat="1" applyFont="1" applyBorder="1" applyAlignment="1">
      <alignment horizontal="center"/>
    </xf>
    <xf numFmtId="167" fontId="36" fillId="0" borderId="58" xfId="0" applyNumberFormat="1" applyFont="1" applyBorder="1" applyAlignment="1">
      <alignment horizontal="center"/>
    </xf>
    <xf numFmtId="0" fontId="36" fillId="0" borderId="50" xfId="0" applyFont="1" applyBorder="1" applyAlignment="1">
      <alignment wrapText="1"/>
    </xf>
    <xf numFmtId="4" fontId="36" fillId="0" borderId="50" xfId="0" applyNumberFormat="1" applyFont="1" applyBorder="1" applyAlignment="1">
      <alignment horizontal="center"/>
    </xf>
    <xf numFmtId="4" fontId="36" fillId="2" borderId="50" xfId="0" applyNumberFormat="1" applyFont="1" applyFill="1" applyBorder="1" applyAlignment="1">
      <alignment horizontal="center"/>
    </xf>
    <xf numFmtId="165" fontId="36" fillId="0" borderId="58" xfId="0" applyNumberFormat="1" applyFont="1" applyBorder="1" applyAlignment="1"/>
    <xf numFmtId="165" fontId="36" fillId="2" borderId="50" xfId="0" applyNumberFormat="1" applyFont="1" applyFill="1" applyBorder="1" applyAlignment="1">
      <alignment horizontal="right"/>
    </xf>
    <xf numFmtId="0" fontId="15" fillId="0" borderId="47" xfId="0" applyFont="1" applyBorder="1" applyAlignment="1">
      <alignment vertical="center"/>
    </xf>
    <xf numFmtId="165" fontId="36" fillId="0" borderId="29" xfId="0" applyNumberFormat="1" applyFont="1" applyBorder="1" applyAlignment="1">
      <alignment horizontal="center"/>
    </xf>
    <xf numFmtId="49" fontId="36" fillId="0" borderId="50" xfId="0" applyNumberFormat="1" applyFont="1" applyBorder="1" applyAlignment="1">
      <alignment horizontal="center"/>
    </xf>
    <xf numFmtId="49" fontId="36" fillId="0" borderId="29" xfId="0" applyNumberFormat="1" applyFont="1" applyBorder="1" applyAlignment="1">
      <alignment horizontal="center"/>
    </xf>
    <xf numFmtId="167" fontId="36" fillId="0" borderId="29" xfId="0" applyNumberFormat="1" applyFont="1" applyBorder="1" applyAlignment="1">
      <alignment horizontal="center"/>
    </xf>
    <xf numFmtId="0" fontId="36" fillId="0" borderId="59" xfId="0" applyFont="1" applyBorder="1" applyAlignment="1">
      <alignment wrapText="1"/>
    </xf>
    <xf numFmtId="4" fontId="36" fillId="0" borderId="59" xfId="0" applyNumberFormat="1" applyFont="1" applyBorder="1" applyAlignment="1">
      <alignment horizontal="center"/>
    </xf>
    <xf numFmtId="4" fontId="36" fillId="2" borderId="59" xfId="0" applyNumberFormat="1" applyFont="1" applyFill="1" applyBorder="1" applyAlignment="1">
      <alignment horizontal="center"/>
    </xf>
    <xf numFmtId="165" fontId="36" fillId="0" borderId="29" xfId="0" applyNumberFormat="1" applyFont="1" applyBorder="1" applyAlignment="1">
      <alignment horizontal="right"/>
    </xf>
    <xf numFmtId="165" fontId="36" fillId="2" borderId="59" xfId="0" applyNumberFormat="1" applyFont="1" applyFill="1" applyBorder="1" applyAlignment="1">
      <alignment horizontal="right"/>
    </xf>
    <xf numFmtId="49" fontId="36" fillId="0" borderId="59" xfId="0" applyNumberFormat="1" applyFont="1" applyBorder="1" applyAlignment="1">
      <alignment horizontal="center"/>
    </xf>
    <xf numFmtId="49" fontId="36" fillId="0" borderId="60" xfId="0" applyNumberFormat="1" applyFont="1" applyBorder="1" applyAlignment="1">
      <alignment horizontal="center"/>
    </xf>
    <xf numFmtId="165" fontId="36" fillId="0" borderId="59" xfId="0" applyNumberFormat="1" applyFont="1" applyBorder="1" applyAlignment="1">
      <alignment horizontal="right"/>
    </xf>
    <xf numFmtId="4" fontId="36" fillId="0" borderId="24" xfId="0" applyNumberFormat="1" applyFont="1" applyBorder="1" applyAlignment="1"/>
    <xf numFmtId="4" fontId="36" fillId="2" borderId="24" xfId="0" applyNumberFormat="1" applyFont="1" applyFill="1" applyBorder="1" applyAlignment="1">
      <alignment horizontal="center"/>
    </xf>
    <xf numFmtId="165" fontId="36" fillId="2" borderId="29" xfId="0" applyNumberFormat="1" applyFont="1" applyFill="1" applyBorder="1" applyAlignment="1">
      <alignment horizontal="right"/>
    </xf>
    <xf numFmtId="165" fontId="36" fillId="0" borderId="24" xfId="0" applyNumberFormat="1" applyFont="1" applyBorder="1" applyAlignment="1">
      <alignment horizontal="right"/>
    </xf>
    <xf numFmtId="165" fontId="36" fillId="2" borderId="24" xfId="0" applyNumberFormat="1" applyFont="1" applyFill="1" applyBorder="1" applyAlignment="1">
      <alignment horizontal="right"/>
    </xf>
    <xf numFmtId="165" fontId="36" fillId="0" borderId="46" xfId="0" applyNumberFormat="1" applyFont="1" applyBorder="1" applyAlignment="1">
      <alignment horizontal="center"/>
    </xf>
    <xf numFmtId="49" fontId="36" fillId="0" borderId="46" xfId="0" applyNumberFormat="1" applyFont="1" applyBorder="1" applyAlignment="1">
      <alignment horizontal="center"/>
    </xf>
    <xf numFmtId="49" fontId="36" fillId="0" borderId="24" xfId="0" applyNumberFormat="1" applyFont="1" applyBorder="1" applyAlignment="1">
      <alignment horizontal="center"/>
    </xf>
    <xf numFmtId="167" fontId="36" fillId="0" borderId="24" xfId="0" applyNumberFormat="1" applyFont="1" applyBorder="1" applyAlignment="1">
      <alignment horizontal="center"/>
    </xf>
    <xf numFmtId="165" fontId="36" fillId="0" borderId="47" xfId="0" applyNumberFormat="1" applyFont="1" applyBorder="1" applyAlignment="1">
      <alignment horizontal="center"/>
    </xf>
    <xf numFmtId="0" fontId="36" fillId="0" borderId="29" xfId="0" applyFont="1" applyBorder="1" applyAlignment="1">
      <alignment wrapText="1"/>
    </xf>
    <xf numFmtId="4" fontId="36" fillId="0" borderId="29" xfId="0" applyNumberFormat="1" applyFont="1" applyBorder="1" applyAlignment="1">
      <alignment horizontal="center"/>
    </xf>
    <xf numFmtId="4" fontId="36" fillId="2" borderId="29" xfId="0" applyNumberFormat="1" applyFont="1" applyFill="1" applyBorder="1" applyAlignment="1">
      <alignment horizontal="center"/>
    </xf>
    <xf numFmtId="165" fontId="15" fillId="2" borderId="29" xfId="0" applyNumberFormat="1" applyFont="1" applyFill="1" applyBorder="1"/>
    <xf numFmtId="165" fontId="15" fillId="2" borderId="29" xfId="0" applyNumberFormat="1" applyFont="1" applyFill="1" applyBorder="1" applyAlignment="1">
      <alignment horizontal="center"/>
    </xf>
    <xf numFmtId="49" fontId="15" fillId="0" borderId="64" xfId="0" applyNumberFormat="1" applyFont="1" applyBorder="1" applyAlignment="1">
      <alignment horizontal="center"/>
    </xf>
    <xf numFmtId="0" fontId="15" fillId="0" borderId="29" xfId="0" applyFont="1" applyBorder="1" applyAlignment="1">
      <alignment horizontal="left" wrapText="1"/>
    </xf>
    <xf numFmtId="0" fontId="15" fillId="0" borderId="29" xfId="0" applyFont="1" applyBorder="1" applyAlignment="1">
      <alignment horizontal="center" wrapText="1"/>
    </xf>
    <xf numFmtId="0" fontId="15" fillId="2" borderId="29" xfId="0" applyFont="1" applyFill="1" applyBorder="1" applyAlignment="1">
      <alignment horizontal="center" wrapText="1"/>
    </xf>
    <xf numFmtId="165" fontId="15" fillId="2" borderId="29" xfId="0" applyNumberFormat="1" applyFont="1" applyFill="1" applyBorder="1" applyAlignment="1">
      <alignment horizontal="right"/>
    </xf>
    <xf numFmtId="49" fontId="15" fillId="0" borderId="61" xfId="0" applyNumberFormat="1" applyFont="1" applyBorder="1" applyAlignment="1">
      <alignment horizontal="center"/>
    </xf>
    <xf numFmtId="49" fontId="15" fillId="0" borderId="29" xfId="0" applyNumberFormat="1" applyFont="1" applyBorder="1" applyAlignment="1">
      <alignment horizontal="center"/>
    </xf>
    <xf numFmtId="167" fontId="15" fillId="0" borderId="29" xfId="0" applyNumberFormat="1" applyFont="1" applyBorder="1" applyAlignment="1">
      <alignment horizontal="center"/>
    </xf>
    <xf numFmtId="0" fontId="15" fillId="0" borderId="29" xfId="0" applyFont="1" applyBorder="1" applyAlignment="1">
      <alignment horizontal="center"/>
    </xf>
    <xf numFmtId="167" fontId="15" fillId="0" borderId="65" xfId="0" applyNumberFormat="1" applyFont="1" applyBorder="1"/>
    <xf numFmtId="167" fontId="15" fillId="0" borderId="55" xfId="0" applyNumberFormat="1" applyFont="1" applyBorder="1"/>
    <xf numFmtId="0" fontId="15" fillId="0" borderId="55" xfId="0" applyFont="1" applyBorder="1"/>
    <xf numFmtId="165" fontId="12" fillId="0" borderId="55" xfId="0" applyNumberFormat="1" applyFont="1" applyBorder="1"/>
    <xf numFmtId="169" fontId="12" fillId="0" borderId="55" xfId="0" applyNumberFormat="1" applyFont="1" applyBorder="1"/>
    <xf numFmtId="0" fontId="15" fillId="0" borderId="56" xfId="0" applyFont="1" applyBorder="1"/>
    <xf numFmtId="167" fontId="36" fillId="0" borderId="47" xfId="0" applyNumberFormat="1" applyFont="1" applyBorder="1" applyAlignment="1">
      <alignment horizontal="center"/>
    </xf>
    <xf numFmtId="0" fontId="36" fillId="0" borderId="24" xfId="0" applyFont="1" applyBorder="1" applyAlignment="1">
      <alignment wrapText="1"/>
    </xf>
    <xf numFmtId="165" fontId="36" fillId="0" borderId="47" xfId="0" applyNumberFormat="1" applyFont="1" applyBorder="1" applyAlignment="1">
      <alignment horizontal="right"/>
    </xf>
    <xf numFmtId="165" fontId="36" fillId="2" borderId="47" xfId="0" applyNumberFormat="1" applyFont="1" applyFill="1" applyBorder="1" applyAlignment="1">
      <alignment horizontal="right"/>
    </xf>
    <xf numFmtId="4" fontId="36" fillId="0" borderId="24" xfId="0" applyNumberFormat="1" applyFont="1" applyBorder="1" applyAlignment="1">
      <alignment horizontal="center"/>
    </xf>
    <xf numFmtId="0" fontId="15" fillId="0" borderId="46" xfId="0" applyFont="1" applyBorder="1" applyAlignment="1">
      <alignment vertical="center"/>
    </xf>
    <xf numFmtId="49" fontId="36" fillId="0" borderId="78" xfId="0" applyNumberFormat="1" applyFont="1" applyBorder="1" applyAlignment="1">
      <alignment horizontal="center"/>
    </xf>
    <xf numFmtId="167" fontId="36" fillId="0" borderId="78" xfId="0" applyNumberFormat="1" applyFont="1" applyBorder="1" applyAlignment="1">
      <alignment horizontal="center"/>
    </xf>
    <xf numFmtId="0" fontId="36" fillId="0" borderId="78" xfId="0" applyFont="1" applyBorder="1" applyAlignment="1">
      <alignment wrapText="1"/>
    </xf>
    <xf numFmtId="4" fontId="36" fillId="0" borderId="78" xfId="0" applyNumberFormat="1" applyFont="1" applyBorder="1" applyAlignment="1"/>
    <xf numFmtId="4" fontId="36" fillId="2" borderId="78" xfId="0" applyNumberFormat="1" applyFont="1" applyFill="1" applyBorder="1" applyAlignment="1">
      <alignment horizontal="center"/>
    </xf>
    <xf numFmtId="165" fontId="36" fillId="0" borderId="78" xfId="0" applyNumberFormat="1" applyFont="1" applyBorder="1" applyAlignment="1">
      <alignment horizontal="right"/>
    </xf>
    <xf numFmtId="165" fontId="36" fillId="2" borderId="78" xfId="0" applyNumberFormat="1" applyFont="1" applyFill="1" applyBorder="1" applyAlignment="1">
      <alignment horizontal="right"/>
    </xf>
    <xf numFmtId="0" fontId="15" fillId="0" borderId="78" xfId="0" applyFont="1" applyBorder="1" applyAlignment="1">
      <alignment vertical="center"/>
    </xf>
    <xf numFmtId="165" fontId="36" fillId="0" borderId="78" xfId="0" applyNumberFormat="1" applyFont="1" applyBorder="1" applyAlignment="1">
      <alignment horizontal="center"/>
    </xf>
    <xf numFmtId="0" fontId="0" fillId="0" borderId="0" xfId="0" applyFont="1" applyAlignment="1"/>
    <xf numFmtId="0" fontId="14" fillId="4" borderId="47" xfId="0" applyFont="1" applyFill="1" applyBorder="1" applyAlignment="1">
      <alignment horizontal="center" vertical="center" wrapText="1"/>
    </xf>
    <xf numFmtId="0" fontId="0" fillId="0" borderId="0" xfId="0" applyFont="1" applyAlignment="1"/>
    <xf numFmtId="0" fontId="0" fillId="0" borderId="0" xfId="0"/>
    <xf numFmtId="0" fontId="24" fillId="0" borderId="79" xfId="0" applyFont="1" applyBorder="1" applyAlignment="1">
      <alignment horizontal="left"/>
    </xf>
    <xf numFmtId="165" fontId="24" fillId="0" borderId="79" xfId="0" applyNumberFormat="1" applyFont="1" applyBorder="1"/>
    <xf numFmtId="0" fontId="37" fillId="0" borderId="30" xfId="0" applyFont="1" applyBorder="1" applyAlignment="1">
      <alignment horizontal="center"/>
    </xf>
    <xf numFmtId="0" fontId="37" fillId="0" borderId="79" xfId="0" applyFont="1" applyBorder="1" applyAlignment="1">
      <alignment horizontal="center"/>
    </xf>
    <xf numFmtId="165" fontId="37" fillId="0" borderId="32" xfId="0" applyNumberFormat="1" applyFont="1" applyBorder="1"/>
    <xf numFmtId="2" fontId="19" fillId="0" borderId="0" xfId="0" applyNumberFormat="1" applyFont="1"/>
    <xf numFmtId="0" fontId="20" fillId="0" borderId="41" xfId="0" applyFont="1" applyBorder="1" applyAlignment="1">
      <alignment horizontal="center" vertical="center" wrapText="1"/>
    </xf>
    <xf numFmtId="0" fontId="20" fillId="0" borderId="51" xfId="0" applyFont="1" applyBorder="1" applyAlignment="1">
      <alignment horizontal="center" vertical="center" wrapText="1"/>
    </xf>
    <xf numFmtId="165" fontId="14" fillId="2" borderId="76" xfId="0" applyNumberFormat="1" applyFont="1" applyFill="1" applyBorder="1"/>
    <xf numFmtId="165" fontId="20" fillId="0" borderId="78" xfId="0" applyNumberFormat="1" applyFont="1" applyBorder="1" applyAlignment="1">
      <alignment horizontal="center" vertical="center" wrapText="1"/>
    </xf>
    <xf numFmtId="165" fontId="20" fillId="2" borderId="78" xfId="0" applyNumberFormat="1" applyFont="1" applyFill="1" applyBorder="1" applyAlignment="1">
      <alignment vertical="center"/>
    </xf>
    <xf numFmtId="0" fontId="14" fillId="4" borderId="41" xfId="0" applyFont="1" applyFill="1" applyBorder="1" applyAlignment="1">
      <alignment vertical="center" wrapText="1"/>
    </xf>
    <xf numFmtId="0" fontId="14" fillId="4" borderId="48" xfId="0" applyFont="1" applyFill="1" applyBorder="1" applyAlignment="1">
      <alignment vertical="center" wrapText="1"/>
    </xf>
    <xf numFmtId="0" fontId="0" fillId="0" borderId="0" xfId="0" applyFont="1" applyAlignment="1"/>
    <xf numFmtId="0" fontId="4" fillId="0" borderId="0" xfId="0" applyFont="1" applyAlignment="1">
      <alignment horizontal="left" vertical="center"/>
    </xf>
    <xf numFmtId="49" fontId="36" fillId="0" borderId="78" xfId="0" applyNumberFormat="1" applyFont="1" applyFill="1" applyBorder="1" applyAlignment="1">
      <alignment horizontal="center"/>
    </xf>
    <xf numFmtId="167" fontId="36" fillId="0" borderId="78" xfId="0" applyNumberFormat="1" applyFont="1" applyFill="1" applyBorder="1" applyAlignment="1">
      <alignment horizontal="center"/>
    </xf>
    <xf numFmtId="0" fontId="36" fillId="0" borderId="78" xfId="0" applyFont="1" applyFill="1" applyBorder="1" applyAlignment="1">
      <alignment wrapText="1"/>
    </xf>
    <xf numFmtId="4" fontId="36" fillId="0" borderId="78" xfId="0" applyNumberFormat="1" applyFont="1" applyFill="1" applyBorder="1" applyAlignment="1"/>
    <xf numFmtId="4" fontId="36" fillId="0" borderId="78" xfId="0" applyNumberFormat="1" applyFont="1" applyFill="1" applyBorder="1" applyAlignment="1">
      <alignment horizontal="center"/>
    </xf>
    <xf numFmtId="165" fontId="36" fillId="0" borderId="78" xfId="0" applyNumberFormat="1" applyFont="1" applyFill="1" applyBorder="1" applyAlignment="1">
      <alignment horizontal="right"/>
    </xf>
    <xf numFmtId="0" fontId="15" fillId="0" borderId="78" xfId="0" applyFont="1" applyFill="1" applyBorder="1" applyAlignment="1">
      <alignment vertical="center"/>
    </xf>
    <xf numFmtId="165" fontId="36" fillId="0" borderId="78" xfId="0" applyNumberFormat="1" applyFont="1" applyFill="1" applyBorder="1" applyAlignment="1">
      <alignment horizontal="center"/>
    </xf>
    <xf numFmtId="0" fontId="25" fillId="0" borderId="0" xfId="0" applyFont="1" applyFill="1"/>
    <xf numFmtId="165" fontId="27" fillId="0" borderId="0" xfId="0" applyNumberFormat="1" applyFont="1" applyFill="1"/>
    <xf numFmtId="0" fontId="27" fillId="0" borderId="0" xfId="0" applyFont="1" applyFill="1"/>
    <xf numFmtId="0" fontId="0" fillId="0" borderId="0" xfId="0" applyFont="1" applyFill="1"/>
    <xf numFmtId="0" fontId="0" fillId="0" borderId="0" xfId="0" applyFont="1" applyFill="1" applyAlignment="1"/>
    <xf numFmtId="0" fontId="20" fillId="0" borderId="46" xfId="0" applyFont="1" applyBorder="1" applyAlignment="1">
      <alignment horizontal="left" vertical="center" wrapText="1"/>
    </xf>
    <xf numFmtId="165" fontId="20" fillId="2" borderId="80" xfId="0" applyNumberFormat="1" applyFont="1" applyFill="1" applyBorder="1" applyAlignment="1">
      <alignment vertical="center"/>
    </xf>
    <xf numFmtId="165" fontId="20" fillId="2" borderId="81" xfId="0" applyNumberFormat="1" applyFont="1" applyFill="1" applyBorder="1" applyAlignment="1">
      <alignment vertical="center"/>
    </xf>
    <xf numFmtId="0" fontId="3" fillId="0" borderId="23" xfId="0" applyFont="1" applyBorder="1" applyAlignment="1"/>
    <xf numFmtId="0" fontId="0" fillId="0" borderId="0" xfId="0" applyFont="1" applyAlignment="1"/>
    <xf numFmtId="0" fontId="12" fillId="0" borderId="0" xfId="0" applyFont="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horizontal="center"/>
    </xf>
    <xf numFmtId="4" fontId="18" fillId="0" borderId="0" xfId="0" applyNumberFormat="1" applyFont="1"/>
    <xf numFmtId="4" fontId="15" fillId="0" borderId="23" xfId="0" applyNumberFormat="1" applyFont="1" applyBorder="1" applyAlignment="1">
      <alignment horizontal="right"/>
    </xf>
    <xf numFmtId="0" fontId="24" fillId="0" borderId="0" xfId="0" applyFont="1" applyAlignment="1"/>
    <xf numFmtId="4" fontId="12" fillId="0" borderId="0" xfId="0" applyNumberFormat="1" applyFont="1" applyAlignment="1">
      <alignment horizontal="center"/>
    </xf>
    <xf numFmtId="4" fontId="15" fillId="0" borderId="23" xfId="0" applyNumberFormat="1" applyFont="1" applyBorder="1"/>
    <xf numFmtId="49" fontId="12" fillId="0" borderId="0" xfId="0" applyNumberFormat="1" applyFont="1" applyAlignment="1">
      <alignment vertical="center"/>
    </xf>
    <xf numFmtId="4" fontId="12" fillId="0" borderId="0" xfId="0" applyNumberFormat="1" applyFont="1" applyAlignment="1">
      <alignment horizontal="center" vertical="center"/>
    </xf>
    <xf numFmtId="4" fontId="12" fillId="0" borderId="23"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0" fontId="12" fillId="0" borderId="19" xfId="0" applyFont="1" applyBorder="1" applyAlignment="1">
      <alignment horizontal="center" vertical="center" wrapText="1"/>
    </xf>
    <xf numFmtId="0" fontId="12" fillId="0" borderId="2" xfId="0" applyFont="1" applyBorder="1" applyAlignment="1">
      <alignment horizontal="center" vertical="center"/>
    </xf>
    <xf numFmtId="4" fontId="12" fillId="0" borderId="19" xfId="0" applyNumberFormat="1" applyFont="1" applyBorder="1" applyAlignment="1">
      <alignment horizontal="center" vertical="center" wrapText="1"/>
    </xf>
    <xf numFmtId="4" fontId="12" fillId="0" borderId="77" xfId="0" applyNumberFormat="1"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5" fillId="0" borderId="0" xfId="0" applyFont="1" applyAlignment="1">
      <alignment vertical="center"/>
    </xf>
    <xf numFmtId="4" fontId="12" fillId="0" borderId="0" xfId="0" applyNumberFormat="1" applyFont="1" applyAlignment="1">
      <alignment vertical="center"/>
    </xf>
    <xf numFmtId="4" fontId="12" fillId="0" borderId="23" xfId="0" applyNumberFormat="1" applyFont="1" applyBorder="1" applyAlignment="1">
      <alignment vertical="center"/>
    </xf>
    <xf numFmtId="49" fontId="12" fillId="0" borderId="0" xfId="0" applyNumberFormat="1" applyFont="1" applyAlignment="1">
      <alignment horizontal="right" vertical="center"/>
    </xf>
    <xf numFmtId="49" fontId="15" fillId="0" borderId="0" xfId="0" applyNumberFormat="1" applyFont="1" applyAlignment="1">
      <alignment horizontal="center" vertical="center"/>
    </xf>
    <xf numFmtId="49" fontId="38" fillId="0" borderId="0" xfId="0" applyNumberFormat="1" applyFont="1" applyAlignment="1">
      <alignment horizontal="center" vertical="center"/>
    </xf>
    <xf numFmtId="0" fontId="38" fillId="0" borderId="0" xfId="0" applyFont="1" applyAlignment="1">
      <alignment vertical="center"/>
    </xf>
    <xf numFmtId="4" fontId="15" fillId="0" borderId="0" xfId="0" applyNumberFormat="1" applyFont="1" applyAlignment="1">
      <alignment vertical="center"/>
    </xf>
    <xf numFmtId="4" fontId="15" fillId="0" borderId="23" xfId="0" applyNumberFormat="1" applyFont="1" applyBorder="1" applyAlignment="1">
      <alignment horizontal="center" vertical="center"/>
    </xf>
    <xf numFmtId="0" fontId="18" fillId="0" borderId="0" xfId="0" applyFont="1" applyAlignment="1">
      <alignment horizontal="center"/>
    </xf>
    <xf numFmtId="4" fontId="18" fillId="0" borderId="23" xfId="0" applyNumberFormat="1" applyFont="1" applyBorder="1" applyAlignment="1">
      <alignment horizontal="right"/>
    </xf>
    <xf numFmtId="0" fontId="18" fillId="0" borderId="0" xfId="0" applyFont="1" applyAlignment="1"/>
    <xf numFmtId="4" fontId="24" fillId="0" borderId="0" xfId="1" applyNumberFormat="1" applyFont="1"/>
    <xf numFmtId="165" fontId="12" fillId="0" borderId="0" xfId="0" applyNumberFormat="1" applyFont="1" applyAlignment="1">
      <alignment vertical="center"/>
    </xf>
    <xf numFmtId="4" fontId="12" fillId="0" borderId="23" xfId="0" applyNumberFormat="1" applyFont="1" applyBorder="1" applyAlignment="1">
      <alignment horizontal="right" vertical="center"/>
    </xf>
    <xf numFmtId="165" fontId="15" fillId="0" borderId="0" xfId="0" applyNumberFormat="1" applyFont="1" applyAlignment="1">
      <alignment vertical="center"/>
    </xf>
    <xf numFmtId="4" fontId="15" fillId="0" borderId="23" xfId="0" applyNumberFormat="1" applyFont="1" applyBorder="1" applyAlignment="1">
      <alignment vertical="center"/>
    </xf>
    <xf numFmtId="0" fontId="18" fillId="0" borderId="0" xfId="0" applyFont="1" applyAlignment="1">
      <alignment horizontal="left" vertical="center"/>
    </xf>
    <xf numFmtId="0" fontId="15" fillId="0" borderId="0" xfId="0" applyFont="1" applyAlignment="1">
      <alignment horizontal="center" vertical="center" wrapText="1"/>
    </xf>
    <xf numFmtId="165" fontId="12" fillId="0" borderId="0" xfId="0" applyNumberFormat="1" applyFont="1" applyAlignment="1">
      <alignment horizontal="center" vertical="center"/>
    </xf>
    <xf numFmtId="4" fontId="12" fillId="0" borderId="0" xfId="0" applyNumberFormat="1" applyFont="1" applyAlignment="1">
      <alignment horizontal="right" vertical="center"/>
    </xf>
    <xf numFmtId="165" fontId="15" fillId="0" borderId="0" xfId="0" applyNumberFormat="1" applyFont="1" applyAlignment="1">
      <alignment horizontal="center" vertical="center"/>
    </xf>
    <xf numFmtId="4" fontId="15" fillId="0" borderId="0" xfId="0" applyNumberFormat="1" applyFont="1" applyAlignment="1">
      <alignment horizontal="center" vertical="center"/>
    </xf>
    <xf numFmtId="4" fontId="24" fillId="0" borderId="23" xfId="0" applyNumberFormat="1" applyFont="1" applyBorder="1" applyAlignment="1"/>
    <xf numFmtId="0" fontId="18" fillId="0" borderId="0" xfId="0" applyFont="1" applyAlignment="1">
      <alignment horizontal="center" vertical="center"/>
    </xf>
    <xf numFmtId="4" fontId="18" fillId="0" borderId="23" xfId="0" applyNumberFormat="1" applyFont="1" applyBorder="1" applyAlignment="1"/>
    <xf numFmtId="164" fontId="15" fillId="0" borderId="0" xfId="0" applyNumberFormat="1" applyFont="1" applyAlignment="1">
      <alignment vertical="center"/>
    </xf>
    <xf numFmtId="0" fontId="18" fillId="0" borderId="0" xfId="0" applyFont="1" applyAlignment="1">
      <alignment vertical="center"/>
    </xf>
    <xf numFmtId="49" fontId="18" fillId="0" borderId="0" xfId="0" applyNumberFormat="1" applyFont="1" applyAlignment="1">
      <alignment horizontal="center" vertical="center"/>
    </xf>
    <xf numFmtId="4" fontId="18" fillId="0" borderId="23" xfId="0" applyNumberFormat="1" applyFont="1" applyBorder="1" applyAlignment="1">
      <alignment vertical="center"/>
    </xf>
    <xf numFmtId="4" fontId="39" fillId="0" borderId="23" xfId="0" applyNumberFormat="1" applyFont="1" applyBorder="1" applyAlignment="1">
      <alignment vertical="center"/>
    </xf>
    <xf numFmtId="4" fontId="18" fillId="0" borderId="23" xfId="0" applyNumberFormat="1" applyFont="1" applyBorder="1" applyAlignment="1">
      <alignment horizontal="right" vertical="center" wrapText="1"/>
    </xf>
    <xf numFmtId="0" fontId="18" fillId="0" borderId="0" xfId="0" applyFont="1" applyAlignment="1">
      <alignment vertical="top"/>
    </xf>
    <xf numFmtId="4" fontId="18" fillId="0" borderId="23" xfId="0" applyNumberFormat="1" applyFont="1" applyBorder="1" applyAlignment="1">
      <alignment horizontal="right" vertical="center"/>
    </xf>
    <xf numFmtId="4" fontId="39" fillId="0" borderId="23" xfId="0" applyNumberFormat="1" applyFont="1" applyBorder="1" applyAlignment="1">
      <alignment horizontal="right" vertical="center"/>
    </xf>
    <xf numFmtId="4" fontId="15" fillId="0" borderId="23" xfId="0" applyNumberFormat="1" applyFont="1" applyBorder="1" applyAlignment="1">
      <alignment horizontal="right" vertical="center"/>
    </xf>
    <xf numFmtId="4" fontId="18" fillId="0" borderId="0" xfId="0" applyNumberFormat="1" applyFont="1" applyAlignment="1">
      <alignment vertical="center"/>
    </xf>
    <xf numFmtId="0" fontId="40" fillId="0" borderId="0" xfId="0" applyFont="1" applyAlignment="1">
      <alignment vertical="center"/>
    </xf>
    <xf numFmtId="0" fontId="18" fillId="2" borderId="0" xfId="0" applyFont="1" applyFill="1" applyAlignment="1"/>
    <xf numFmtId="166" fontId="12" fillId="0" borderId="0" xfId="0" applyNumberFormat="1" applyFont="1" applyAlignment="1">
      <alignment vertical="center"/>
    </xf>
    <xf numFmtId="4" fontId="15" fillId="0" borderId="0" xfId="0" applyNumberFormat="1" applyFont="1" applyAlignment="1">
      <alignment horizontal="right" vertical="center"/>
    </xf>
    <xf numFmtId="0" fontId="15" fillId="0" borderId="0" xfId="0" applyFont="1" applyAlignment="1">
      <alignment wrapText="1"/>
    </xf>
    <xf numFmtId="0" fontId="15" fillId="0" borderId="0" xfId="0" applyFont="1" applyAlignment="1">
      <alignment horizontal="right" vertical="center"/>
    </xf>
    <xf numFmtId="4" fontId="15" fillId="0" borderId="23" xfId="0" applyNumberFormat="1" applyFont="1" applyBorder="1" applyAlignment="1">
      <alignment horizontal="center" vertical="center" wrapText="1"/>
    </xf>
    <xf numFmtId="0" fontId="18" fillId="0" borderId="0" xfId="0" applyFont="1" applyAlignment="1">
      <alignment wrapText="1"/>
    </xf>
    <xf numFmtId="0" fontId="39" fillId="0" borderId="0" xfId="0" applyFont="1" applyAlignment="1">
      <alignment vertical="center"/>
    </xf>
    <xf numFmtId="0" fontId="39" fillId="0" borderId="0" xfId="0" applyFont="1" applyAlignment="1">
      <alignment horizontal="right" vertical="center"/>
    </xf>
    <xf numFmtId="4" fontId="39" fillId="0" borderId="0" xfId="0" applyNumberFormat="1" applyFont="1" applyAlignment="1">
      <alignment wrapText="1"/>
    </xf>
    <xf numFmtId="4" fontId="39" fillId="0" borderId="23" xfId="0" applyNumberFormat="1" applyFont="1" applyBorder="1" applyAlignment="1">
      <alignment wrapText="1"/>
    </xf>
    <xf numFmtId="4" fontId="18" fillId="0" borderId="0" xfId="0" applyNumberFormat="1" applyFont="1" applyAlignment="1">
      <alignment wrapText="1"/>
    </xf>
    <xf numFmtId="4" fontId="18" fillId="0" borderId="23" xfId="0" applyNumberFormat="1" applyFont="1" applyBorder="1" applyAlignment="1">
      <alignment wrapText="1"/>
    </xf>
    <xf numFmtId="4" fontId="39" fillId="0" borderId="0" xfId="0" applyNumberFormat="1" applyFont="1" applyAlignment="1">
      <alignment horizontal="right" vertical="center"/>
    </xf>
    <xf numFmtId="165" fontId="12" fillId="0" borderId="0" xfId="0" applyNumberFormat="1" applyFont="1" applyAlignment="1">
      <alignment horizontal="right" vertical="center"/>
    </xf>
    <xf numFmtId="4" fontId="15" fillId="0" borderId="0" xfId="0" applyNumberFormat="1" applyFont="1" applyAlignment="1">
      <alignment vertical="center" wrapText="1"/>
    </xf>
    <xf numFmtId="4" fontId="15" fillId="0" borderId="23" xfId="0" applyNumberFormat="1" applyFont="1" applyBorder="1" applyAlignment="1">
      <alignment vertical="center" wrapText="1"/>
    </xf>
    <xf numFmtId="0" fontId="41" fillId="2" borderId="0" xfId="0" applyFont="1" applyFill="1"/>
    <xf numFmtId="4" fontId="18" fillId="0" borderId="23" xfId="0" applyNumberFormat="1" applyFont="1" applyBorder="1"/>
    <xf numFmtId="4" fontId="24" fillId="0" borderId="0" xfId="0" applyNumberFormat="1" applyFont="1" applyAlignment="1"/>
    <xf numFmtId="4" fontId="15" fillId="0" borderId="0" xfId="0" applyNumberFormat="1" applyFont="1"/>
    <xf numFmtId="4" fontId="12" fillId="0" borderId="23" xfId="0" applyNumberFormat="1" applyFont="1" applyBorder="1"/>
    <xf numFmtId="49" fontId="12" fillId="0" borderId="78" xfId="0" applyNumberFormat="1" applyFont="1" applyBorder="1" applyAlignment="1">
      <alignment horizontal="center" vertical="center"/>
    </xf>
    <xf numFmtId="0" fontId="12" fillId="0" borderId="78" xfId="0" applyFont="1" applyBorder="1" applyAlignment="1">
      <alignment horizontal="center" vertical="center"/>
    </xf>
    <xf numFmtId="0" fontId="12" fillId="0" borderId="78" xfId="0" applyFont="1" applyBorder="1" applyAlignment="1">
      <alignment horizontal="center" vertical="center" wrapText="1"/>
    </xf>
    <xf numFmtId="4" fontId="12" fillId="0" borderId="78" xfId="0" applyNumberFormat="1" applyFont="1" applyBorder="1" applyAlignment="1">
      <alignment horizontal="center" vertical="center" wrapText="1"/>
    </xf>
    <xf numFmtId="0" fontId="18" fillId="0" borderId="0" xfId="0" applyFont="1" applyAlignment="1">
      <alignment horizontal="center" vertical="center" readingOrder="1"/>
    </xf>
    <xf numFmtId="0" fontId="18" fillId="0" borderId="0" xfId="0" applyFont="1" applyAlignment="1">
      <alignment horizontal="center" vertical="center" wrapText="1"/>
    </xf>
    <xf numFmtId="0" fontId="38" fillId="0" borderId="0" xfId="0" applyFont="1" applyAlignment="1">
      <alignment horizontal="center" vertical="center"/>
    </xf>
    <xf numFmtId="49" fontId="12" fillId="0" borderId="0" xfId="0" applyNumberFormat="1" applyFont="1" applyAlignment="1">
      <alignment horizontal="left"/>
    </xf>
    <xf numFmtId="49" fontId="15" fillId="0" borderId="0" xfId="0" applyNumberFormat="1" applyFont="1"/>
    <xf numFmtId="0" fontId="38" fillId="0" borderId="0" xfId="0" applyFont="1" applyAlignment="1">
      <alignment horizontal="center"/>
    </xf>
    <xf numFmtId="0" fontId="38" fillId="0" borderId="0" xfId="0" applyFont="1"/>
    <xf numFmtId="49" fontId="18" fillId="0" borderId="0" xfId="0" applyNumberFormat="1" applyFont="1" applyAlignment="1">
      <alignment horizontal="center"/>
    </xf>
    <xf numFmtId="4" fontId="15" fillId="0" borderId="0" xfId="0" applyNumberFormat="1" applyFont="1" applyAlignment="1">
      <alignment horizontal="right"/>
    </xf>
    <xf numFmtId="49" fontId="15" fillId="0" borderId="0" xfId="0" applyNumberFormat="1" applyFont="1" applyAlignment="1">
      <alignment horizontal="center"/>
    </xf>
    <xf numFmtId="4" fontId="12" fillId="0" borderId="0" xfId="0" applyNumberFormat="1" applyFont="1" applyAlignment="1">
      <alignment horizontal="right"/>
    </xf>
    <xf numFmtId="4" fontId="12" fillId="0" borderId="23" xfId="0" applyNumberFormat="1" applyFont="1" applyBorder="1" applyAlignment="1">
      <alignment horizontal="right"/>
    </xf>
    <xf numFmtId="4" fontId="18" fillId="0" borderId="0" xfId="0" applyNumberFormat="1" applyFont="1" applyAlignment="1">
      <alignment horizontal="center" vertical="center"/>
    </xf>
    <xf numFmtId="4" fontId="38" fillId="0" borderId="0" xfId="0" applyNumberFormat="1" applyFont="1" applyAlignment="1">
      <alignment vertical="center"/>
    </xf>
    <xf numFmtId="4" fontId="38" fillId="0" borderId="23" xfId="0" applyNumberFormat="1" applyFont="1" applyBorder="1" applyAlignment="1">
      <alignment vertical="center"/>
    </xf>
    <xf numFmtId="4" fontId="18" fillId="0" borderId="0" xfId="0" applyNumberFormat="1" applyFont="1" applyAlignment="1">
      <alignment horizontal="right" vertical="center"/>
    </xf>
    <xf numFmtId="43" fontId="0" fillId="0" borderId="0" xfId="1" applyFont="1"/>
    <xf numFmtId="43" fontId="0" fillId="0" borderId="0" xfId="1" applyFont="1" applyAlignment="1"/>
    <xf numFmtId="43" fontId="0" fillId="0" borderId="0" xfId="0" applyNumberFormat="1" applyFont="1"/>
    <xf numFmtId="164" fontId="0" fillId="0" borderId="0" xfId="0" applyNumberFormat="1" applyFont="1"/>
    <xf numFmtId="43" fontId="42" fillId="0" borderId="0" xfId="0" applyNumberFormat="1" applyFont="1"/>
    <xf numFmtId="0" fontId="15" fillId="5" borderId="10" xfId="0" applyFont="1" applyFill="1" applyBorder="1"/>
    <xf numFmtId="0" fontId="15" fillId="5" borderId="0" xfId="0" applyFont="1" applyFill="1" applyAlignment="1">
      <alignment horizontal="center" vertical="center"/>
    </xf>
    <xf numFmtId="49" fontId="15" fillId="6" borderId="11" xfId="0" applyNumberFormat="1" applyFont="1" applyFill="1" applyBorder="1" applyAlignment="1">
      <alignment horizontal="left" vertical="center"/>
    </xf>
    <xf numFmtId="165" fontId="15" fillId="6" borderId="0" xfId="0" applyNumberFormat="1" applyFont="1" applyFill="1"/>
    <xf numFmtId="165" fontId="15" fillId="5" borderId="9" xfId="0" applyNumberFormat="1" applyFont="1" applyFill="1" applyBorder="1"/>
    <xf numFmtId="165" fontId="15" fillId="5" borderId="0" xfId="0" applyNumberFormat="1" applyFont="1" applyFill="1"/>
    <xf numFmtId="0" fontId="15" fillId="5" borderId="0" xfId="0" applyFont="1" applyFill="1"/>
    <xf numFmtId="0" fontId="8" fillId="5" borderId="0" xfId="0" applyFont="1" applyFill="1"/>
    <xf numFmtId="0" fontId="0" fillId="5" borderId="0" xfId="0" applyFont="1" applyFill="1"/>
    <xf numFmtId="0" fontId="0" fillId="5" borderId="0" xfId="0" applyFont="1" applyFill="1" applyAlignment="1"/>
    <xf numFmtId="0" fontId="23" fillId="0" borderId="28" xfId="0" applyFont="1" applyBorder="1" applyAlignment="1">
      <alignment horizontal="center"/>
    </xf>
    <xf numFmtId="0" fontId="13" fillId="0" borderId="28" xfId="0" applyFont="1" applyBorder="1"/>
    <xf numFmtId="0" fontId="2" fillId="0" borderId="0" xfId="0" applyFont="1" applyAlignment="1">
      <alignment horizontal="center" vertical="center"/>
    </xf>
    <xf numFmtId="0" fontId="0" fillId="0" borderId="0" xfId="0" applyFont="1" applyAlignment="1"/>
    <xf numFmtId="0" fontId="4" fillId="0" borderId="0" xfId="0" applyFont="1" applyAlignment="1">
      <alignment horizontal="left" vertical="center"/>
    </xf>
    <xf numFmtId="0" fontId="4" fillId="0" borderId="0" xfId="0" applyFont="1" applyAlignment="1">
      <alignment horizontal="center"/>
    </xf>
    <xf numFmtId="0" fontId="3" fillId="0" borderId="23" xfId="0" applyFont="1" applyBorder="1" applyAlignment="1">
      <alignment horizontal="center"/>
    </xf>
    <xf numFmtId="49" fontId="12" fillId="0" borderId="0" xfId="0" applyNumberFormat="1" applyFont="1" applyAlignment="1">
      <alignment horizontal="center"/>
    </xf>
    <xf numFmtId="0" fontId="12" fillId="0" borderId="0" xfId="0" applyFont="1" applyAlignment="1">
      <alignment horizontal="center" vertical="center"/>
    </xf>
    <xf numFmtId="0" fontId="13" fillId="0" borderId="11" xfId="0" applyFont="1" applyBorder="1"/>
    <xf numFmtId="0" fontId="12" fillId="0" borderId="12" xfId="0" applyFont="1" applyBorder="1" applyAlignment="1">
      <alignment horizontal="center" vertical="center"/>
    </xf>
    <xf numFmtId="0" fontId="13" fillId="0" borderId="13" xfId="0" applyFont="1" applyBorder="1"/>
    <xf numFmtId="0" fontId="13" fillId="0" borderId="14" xfId="0" applyFont="1" applyBorder="1"/>
    <xf numFmtId="49" fontId="12" fillId="0" borderId="6" xfId="0" applyNumberFormat="1" applyFont="1" applyBorder="1" applyAlignment="1">
      <alignment horizontal="center"/>
    </xf>
    <xf numFmtId="0" fontId="13" fillId="0" borderId="7" xfId="0" applyFont="1" applyBorder="1"/>
    <xf numFmtId="0" fontId="13" fillId="0" borderId="8" xfId="0" applyFont="1" applyBorder="1"/>
    <xf numFmtId="0" fontId="12" fillId="0" borderId="1" xfId="0" applyFont="1" applyBorder="1" applyAlignment="1">
      <alignment horizontal="left" vertical="center"/>
    </xf>
    <xf numFmtId="0" fontId="13" fillId="0" borderId="2" xfId="0" applyFont="1" applyBorder="1"/>
    <xf numFmtId="0" fontId="13" fillId="0" borderId="4" xfId="0" applyFont="1" applyBorder="1"/>
    <xf numFmtId="0" fontId="10" fillId="0" borderId="1" xfId="0" applyFont="1" applyBorder="1" applyAlignment="1">
      <alignment horizontal="left" vertical="center"/>
    </xf>
    <xf numFmtId="49" fontId="12" fillId="0" borderId="12" xfId="0" applyNumberFormat="1" applyFont="1" applyBorder="1" applyAlignment="1">
      <alignment horizontal="center"/>
    </xf>
    <xf numFmtId="49" fontId="12" fillId="0" borderId="0" xfId="0" applyNumberFormat="1" applyFont="1" applyAlignment="1">
      <alignment horizontal="left" vertical="center"/>
    </xf>
    <xf numFmtId="49" fontId="12" fillId="0" borderId="1" xfId="0" applyNumberFormat="1" applyFont="1" applyBorder="1" applyAlignment="1">
      <alignment horizontal="center"/>
    </xf>
    <xf numFmtId="0" fontId="1" fillId="0" borderId="1" xfId="0" applyFont="1" applyBorder="1" applyAlignment="1">
      <alignment horizontal="center" vertical="center"/>
    </xf>
    <xf numFmtId="0" fontId="12" fillId="0" borderId="5" xfId="0" applyFont="1" applyBorder="1" applyAlignment="1">
      <alignment horizontal="center" vertical="center"/>
    </xf>
    <xf numFmtId="0" fontId="13" fillId="0" borderId="9" xfId="0" applyFont="1" applyBorder="1"/>
    <xf numFmtId="0" fontId="13" fillId="0" borderId="15" xfId="0" applyFont="1" applyBorder="1"/>
    <xf numFmtId="0" fontId="5" fillId="0" borderId="1" xfId="0" applyFont="1" applyBorder="1" applyAlignment="1">
      <alignment horizontal="center" vertical="center" wrapText="1"/>
    </xf>
    <xf numFmtId="0" fontId="3" fillId="0" borderId="0" xfId="0" applyFont="1" applyAlignment="1">
      <alignment horizontal="center"/>
    </xf>
    <xf numFmtId="0" fontId="12" fillId="0" borderId="10" xfId="0" applyFont="1" applyBorder="1" applyAlignment="1">
      <alignment horizontal="center"/>
    </xf>
    <xf numFmtId="0" fontId="12" fillId="0" borderId="1" xfId="0" applyFont="1" applyBorder="1" applyAlignment="1">
      <alignment horizontal="center" vertical="center"/>
    </xf>
    <xf numFmtId="0" fontId="13" fillId="0" borderId="3" xfId="0" applyFont="1" applyBorder="1"/>
    <xf numFmtId="0" fontId="12" fillId="0" borderId="6" xfId="0" applyFont="1" applyBorder="1" applyAlignment="1">
      <alignment horizontal="center"/>
    </xf>
    <xf numFmtId="0" fontId="14" fillId="0" borderId="1" xfId="0" applyFont="1" applyBorder="1" applyAlignment="1">
      <alignment horizontal="center" vertical="center"/>
    </xf>
    <xf numFmtId="0" fontId="5" fillId="0" borderId="0" xfId="0" applyFont="1" applyAlignment="1">
      <alignment horizontal="center" vertical="center"/>
    </xf>
    <xf numFmtId="0" fontId="12" fillId="2" borderId="16" xfId="0" applyFont="1" applyFill="1" applyBorder="1" applyAlignment="1">
      <alignment horizontal="center"/>
    </xf>
    <xf numFmtId="0" fontId="37" fillId="0" borderId="17" xfId="0" applyFont="1" applyBorder="1"/>
    <xf numFmtId="0" fontId="37" fillId="0" borderId="18" xfId="0" applyFont="1" applyBorder="1"/>
    <xf numFmtId="0" fontId="15" fillId="0" borderId="0" xfId="0" applyFont="1" applyAlignment="1">
      <alignment horizontal="left" vertical="center" wrapText="1"/>
    </xf>
    <xf numFmtId="0" fontId="24" fillId="0" borderId="0" xfId="0" applyFont="1" applyAlignment="1"/>
    <xf numFmtId="0" fontId="38" fillId="0" borderId="0" xfId="0" applyFont="1" applyAlignment="1">
      <alignment horizontal="left" vertical="center" wrapText="1"/>
    </xf>
    <xf numFmtId="0" fontId="12" fillId="0" borderId="20" xfId="0" applyFont="1" applyBorder="1" applyAlignment="1">
      <alignment horizontal="center" vertical="center"/>
    </xf>
    <xf numFmtId="0" fontId="37" fillId="0" borderId="2" xfId="0" applyFont="1" applyBorder="1"/>
    <xf numFmtId="0" fontId="37" fillId="0" borderId="21" xfId="0" applyFont="1" applyBorder="1"/>
    <xf numFmtId="0" fontId="12" fillId="0" borderId="0" xfId="0" applyFont="1" applyAlignment="1">
      <alignment horizontal="center"/>
    </xf>
    <xf numFmtId="0" fontId="12" fillId="0" borderId="78" xfId="0" applyFont="1" applyBorder="1" applyAlignment="1">
      <alignment horizontal="center" vertical="center"/>
    </xf>
    <xf numFmtId="0" fontId="37" fillId="0" borderId="78" xfId="0" applyFont="1" applyBorder="1"/>
    <xf numFmtId="0" fontId="28" fillId="0" borderId="0" xfId="0" applyFont="1" applyAlignment="1">
      <alignment horizontal="center"/>
    </xf>
    <xf numFmtId="0" fontId="28" fillId="4" borderId="26" xfId="0" applyFont="1" applyFill="1" applyBorder="1" applyAlignment="1">
      <alignment horizontal="center" vertical="center" wrapText="1"/>
    </xf>
    <xf numFmtId="0" fontId="13" fillId="0" borderId="46" xfId="0" applyFont="1" applyBorder="1"/>
    <xf numFmtId="0" fontId="13" fillId="0" borderId="54" xfId="0" applyFont="1" applyBorder="1"/>
    <xf numFmtId="0" fontId="28" fillId="4" borderId="47"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13" fillId="0" borderId="51" xfId="0" applyFont="1" applyBorder="1"/>
    <xf numFmtId="0" fontId="13" fillId="0" borderId="52" xfId="0" applyFont="1" applyBorder="1"/>
    <xf numFmtId="0" fontId="28" fillId="4" borderId="40" xfId="0" applyFont="1" applyFill="1" applyBorder="1" applyAlignment="1">
      <alignment horizontal="center" vertical="center" wrapText="1"/>
    </xf>
    <xf numFmtId="0" fontId="13" fillId="0" borderId="45" xfId="0" applyFont="1" applyBorder="1"/>
    <xf numFmtId="0" fontId="13" fillId="0" borderId="53" xfId="0" applyFont="1" applyBorder="1"/>
    <xf numFmtId="0" fontId="28" fillId="4" borderId="44" xfId="0" applyFont="1" applyFill="1" applyBorder="1" applyAlignment="1">
      <alignment horizontal="center" vertical="center" wrapText="1"/>
    </xf>
    <xf numFmtId="0" fontId="28" fillId="4" borderId="46" xfId="0" applyFont="1" applyFill="1" applyBorder="1" applyAlignment="1">
      <alignment horizontal="center" vertical="center" wrapText="1"/>
    </xf>
    <xf numFmtId="0" fontId="28" fillId="4" borderId="76"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76" xfId="0" applyFont="1" applyFill="1" applyBorder="1" applyAlignment="1">
      <alignment horizontal="center" vertical="center" wrapText="1"/>
    </xf>
    <xf numFmtId="0" fontId="28" fillId="4" borderId="41" xfId="0" applyFont="1" applyFill="1" applyBorder="1" applyAlignment="1">
      <alignment horizontal="center" vertical="center" wrapText="1"/>
    </xf>
    <xf numFmtId="0" fontId="28" fillId="4" borderId="67" xfId="0" applyFont="1" applyFill="1" applyBorder="1" applyAlignment="1">
      <alignment horizontal="center" vertical="center" wrapText="1"/>
    </xf>
    <xf numFmtId="0" fontId="28" fillId="4" borderId="43" xfId="0" applyFont="1" applyFill="1" applyBorder="1" applyAlignment="1">
      <alignment horizontal="center" vertical="center" wrapText="1"/>
    </xf>
    <xf numFmtId="0" fontId="28" fillId="4" borderId="26"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26" xfId="0" applyFont="1" applyFill="1" applyBorder="1" applyAlignment="1">
      <alignment horizontal="left" vertical="center" wrapText="1"/>
    </xf>
    <xf numFmtId="0" fontId="14" fillId="4" borderId="68" xfId="0" applyFont="1" applyFill="1" applyBorder="1" applyAlignment="1">
      <alignment horizontal="center" vertical="center" wrapText="1"/>
    </xf>
    <xf numFmtId="0" fontId="13" fillId="0" borderId="70" xfId="0" applyFont="1" applyBorder="1"/>
    <xf numFmtId="0" fontId="13" fillId="0" borderId="72" xfId="0" applyFont="1" applyBorder="1"/>
    <xf numFmtId="0" fontId="14" fillId="4" borderId="41" xfId="0" applyFont="1" applyFill="1" applyBorder="1" applyAlignment="1">
      <alignment horizontal="center" vertical="center" wrapText="1"/>
    </xf>
    <xf numFmtId="0" fontId="13" fillId="0" borderId="42" xfId="0" applyFont="1" applyBorder="1"/>
    <xf numFmtId="0" fontId="13" fillId="0" borderId="67" xfId="0" applyFont="1" applyBorder="1"/>
    <xf numFmtId="0" fontId="14" fillId="4" borderId="26"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21" fillId="0" borderId="0" xfId="0" applyFont="1" applyAlignment="1">
      <alignment horizontal="center"/>
    </xf>
    <xf numFmtId="0" fontId="20" fillId="0" borderId="0" xfId="0" applyFont="1" applyAlignment="1">
      <alignment horizontal="right"/>
    </xf>
    <xf numFmtId="0" fontId="14" fillId="4" borderId="69" xfId="0" applyFont="1" applyFill="1" applyBorder="1" applyAlignment="1">
      <alignment horizontal="center" vertical="center" wrapText="1"/>
    </xf>
    <xf numFmtId="0" fontId="13" fillId="0" borderId="71" xfId="0" applyFont="1" applyBorder="1"/>
    <xf numFmtId="0" fontId="14" fillId="4" borderId="40" xfId="0" applyFont="1" applyFill="1" applyBorder="1" applyAlignment="1">
      <alignment horizontal="center" vertical="center" wrapText="1"/>
    </xf>
    <xf numFmtId="0" fontId="14" fillId="0" borderId="0" xfId="0" applyFont="1" applyAlignment="1">
      <alignment horizontal="center"/>
    </xf>
    <xf numFmtId="0" fontId="14" fillId="4" borderId="27" xfId="0" applyFont="1" applyFill="1" applyBorder="1" applyAlignment="1">
      <alignment horizontal="center" vertical="center" wrapText="1"/>
    </xf>
    <xf numFmtId="0" fontId="13" fillId="0" borderId="43" xfId="0"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88"/>
  <sheetViews>
    <sheetView workbookViewId="0">
      <pane xSplit="1" ySplit="2" topLeftCell="B3" activePane="bottomRight" state="frozen"/>
      <selection pane="topRight" activeCell="B1" sqref="B1"/>
      <selection pane="bottomLeft" activeCell="A3" sqref="A3"/>
      <selection pane="bottomRight" sqref="A1:C1"/>
    </sheetView>
  </sheetViews>
  <sheetFormatPr baseColWidth="10" defaultColWidth="14.42578125" defaultRowHeight="15" customHeight="1"/>
  <cols>
    <col min="1" max="1" width="11.42578125" customWidth="1"/>
    <col min="2" max="2" width="53.140625" customWidth="1"/>
    <col min="3" max="3" width="17" customWidth="1"/>
    <col min="4" max="17" width="10.7109375" customWidth="1"/>
  </cols>
  <sheetData>
    <row r="1" spans="1:17">
      <c r="A1" s="474" t="s">
        <v>249</v>
      </c>
      <c r="B1" s="475"/>
      <c r="C1" s="475"/>
      <c r="D1" s="2"/>
      <c r="E1" s="2"/>
      <c r="F1" s="2"/>
      <c r="G1" s="2"/>
      <c r="H1" s="2"/>
      <c r="I1" s="2"/>
      <c r="J1" s="2"/>
      <c r="K1" s="2"/>
      <c r="L1" s="2"/>
      <c r="M1" s="2"/>
      <c r="N1" s="2"/>
      <c r="O1" s="2"/>
      <c r="P1" s="2"/>
      <c r="Q1" s="2"/>
    </row>
    <row r="2" spans="1:17" ht="14.25" customHeight="1">
      <c r="A2" s="112" t="s">
        <v>253</v>
      </c>
      <c r="B2" s="112" t="s">
        <v>254</v>
      </c>
      <c r="C2" s="113" t="s">
        <v>6</v>
      </c>
      <c r="D2" s="2"/>
      <c r="E2" s="2"/>
      <c r="F2" s="2"/>
      <c r="G2" s="2"/>
      <c r="H2" s="2"/>
      <c r="I2" s="2"/>
      <c r="J2" s="2"/>
      <c r="K2" s="2"/>
      <c r="L2" s="2"/>
      <c r="M2" s="2"/>
      <c r="N2" s="2"/>
      <c r="O2" s="2"/>
      <c r="P2" s="2"/>
      <c r="Q2" s="2"/>
    </row>
    <row r="3" spans="1:17">
      <c r="A3" s="114">
        <v>1111</v>
      </c>
      <c r="B3" s="115" t="s">
        <v>145</v>
      </c>
      <c r="C3" s="116">
        <f>'PGM2 SERVS.ADMVOS. PARA PRESUP '!L55+'PGM2 SERVS.ADMVOS. PARA PRESUP '!L76</f>
        <v>8268733.9199999999</v>
      </c>
      <c r="D3" s="2"/>
      <c r="E3" s="2"/>
      <c r="F3" s="2"/>
      <c r="G3" s="2"/>
      <c r="H3" s="2"/>
      <c r="I3" s="2"/>
      <c r="J3" s="2"/>
      <c r="K3" s="2"/>
      <c r="L3" s="2"/>
      <c r="M3" s="2"/>
      <c r="N3" s="2"/>
      <c r="O3" s="2"/>
      <c r="P3" s="2"/>
      <c r="Q3" s="2"/>
    </row>
    <row r="4" spans="1:17" s="324" customFormat="1">
      <c r="A4" s="114">
        <v>1131</v>
      </c>
      <c r="B4" s="115" t="s">
        <v>107</v>
      </c>
      <c r="C4" s="116">
        <f>'PGM2 SERVS.ADMVOS. PARA PRESUP '!L17+'PGM2 SERVS.ADMVOS. PARA PRESUP '!L56+'PGM2 SERVS.ADMVOS. PARA PRESUP '!L77+'PGM2 SERVS.ADMVOS. PARA PRESUP '!L112+'PGM2 SERVS.ADMVOS. PARA PRESUP '!L181+'PGM2 SERVS.ADMVOS. PARA PRESUP '!L216+'PGM2 SERVS.ADMVOS. PARA PRESUP '!L257+'PGM2 SERVS.ADMVOS. PARA PRESUP '!L322+'PGM2 SERVS.ADMVOS. PARA PRESUP '!L360+'PGM2 SERVS.ADMVOS. PARA PRESUP '!L398+'PGM2 SERVS.ADMVOS. PARA PRESUP '!L436+'PGM2 SERVS.ADMVOS. PARA PRESUP '!L474+'PGM2 SERVS.ADMVOS. PARA PRESUP '!L511+'PGM2 SERVS.ADMVOS. PARA PRESUP '!L532+'PGM2 SERVS.ADMVOS. PARA PRESUP '!L587+'PGM2 SERVS.ADMVOS. PARA PRESUP '!L626+'PGM2 SERVS.ADMVOS. PARA PRESUP '!L664+'PGM2 SERVS.ADMVOS. PARA PRESUP '!L702+'PGM2 SERVS.ADMVOS. PARA PRESUP '!L746+'PGM2 SERVS.ADMVOS. PARA PRESUP '!L790+'PGM2 SERVS.ADMVOS. PARA PRESUP '!L831+'PGM2 SERVS.ADMVOS. PARA PRESUP '!L864+'PGM2 SERVS.ADMVOS. PARA PRESUP '!L930+'PGM2 SERVS.ADMVOS. PARA PRESUP '!L987+'PGM2 SERVS.ADMVOS. PARA PRESUP '!L1023+'PGM2 SERVS.ADMVOS. PARA PRESUP '!L1082+'PGM2 SERVS.ADMVOS. PARA PRESUP '!L1121+'PGM2 SERVS.ADMVOS. PARA PRESUP '!L1158+'PGM2 SERVS.ADMVOS. PARA PRESUP '!L1211+'PGM2 SERVS.ADMVOS. PARA PRESUP '!L1272+'PGM2 SERVS.ADMVOS. PARA PRESUP '!L1309+'PGM2 SERVS.ADMVOS. PARA PRESUP '!L1348+'PGM2 SERVS.ADMVOS. PARA PRESUP '!L1387+'PGM2 SERVS.ADMVOS. PARA PRESUP '!L1424+'PGM2 SERVS.ADMVOS. PARA PRESUP '!L1462+'PGM2 SERVS.ADMVOS. PARA PRESUP '!L1515+'PGM2 SERVS.ADMVOS. PARA PRESUP '!L1559+'PGM2 SERVS.ADMVOS. PARA PRESUP '!L1599+'PGM2 SERVS.ADMVOS. PARA PRESUP '!L1627+'PGM2 SERVS.ADMVOS. PARA PRESUP '!L1655+'PGM2 SERVS.PUB.PARA PRESUP 2018'!L17+'PGM2 SERVS.PUB.PARA PRESUP 2018'!L84+'PGM2 SERVS.PUB.PARA PRESUP 2018'!L116+'PGM2 SERVS.PUB.PARA PRESUP 2018'!L149+'PGM2 SERVS.PUB.PARA PRESUP 2018'!L266+'PGM2 SERVS.PUB.PARA PRESUP 2018'!L316+'PGM2 SERVS.PUB.PARA PRESUP 2018'!L350+'PGM2 SERVS.PUB.PARA PRESUP 2018'!L384+'PGM2 SERVS.PUB.PARA PRESUP 2018'!L426+'PGM2 SERVS.PUB.PARA PRESUP 2018'!L481+'PGM2 SERVS.PUB.PARA PRESUP 2018'!L514+'PGM2 SERVS.PUB.PARA PRESUP 2018'!L549+'PGM2 SERVS.PUB.PARA PRESUP 2018'!L593+'PGM2 SERVS.PUB.PARA PRESUP 2018'!L646+'PGM2 SERVS.PUB.PARA PRESUP 2018'!L694+'PGM2 SERVS.PUB.PARA PRESUP 2018'!L746+'PGM2 SERVS.PUB.PARA PRESUP 2018'!L778+'PGM2 SERVS.PUB.PARA PRESUP 2018'!L813+'PGM2 SERVS.PUB.PARA PRESUP 2018'!L845+'PGM2 SERVS.PUB.PARA PRESUP 2018'!L883+'PGM2 SERVS.PUB.PARA PRESUP 2018'!L928+'PGM2 SERVS.PUB.PARA PRESUP 2018'!L979+'PGM2 SERVS.PUB.PARA PRESUP 2018'!L1015+'PGM2 SERVS.PUB.PARA PRESUP 2018'!L1060+'PGM2 SERVS.PUB.PARA PRESUP 2018'!L1093+'PGM2 SERVS.PUB.PARA PRESUP 2018'!L1146+'PGM2 SERVS.PUB.PARA PRESUP 2018'!L1191+'PGM2 SERVS.PUB.PARA PRESUP 2018'!L1245+'PGM2 SERVS.PUB.PARA PRESUP 2018'!L1278+'PGM2 SERVS.PUB.PARA PRESUP 2018'!L1309</f>
        <v>401622080.39999986</v>
      </c>
      <c r="D4" s="2"/>
      <c r="E4" s="2"/>
      <c r="F4" s="2"/>
      <c r="G4" s="2"/>
      <c r="H4" s="2"/>
      <c r="I4" s="2"/>
      <c r="J4" s="2"/>
      <c r="K4" s="2"/>
      <c r="L4" s="2"/>
      <c r="M4" s="2"/>
      <c r="N4" s="2"/>
      <c r="O4" s="2"/>
      <c r="P4" s="2"/>
      <c r="Q4" s="2"/>
    </row>
    <row r="5" spans="1:17" s="324" customFormat="1">
      <c r="A5" s="114">
        <v>1134</v>
      </c>
      <c r="B5" s="115" t="s">
        <v>109</v>
      </c>
      <c r="C5" s="116">
        <f>'PGM2 SERVS.ADMVOS. PARA PRESUP '!L18+'PGM2 SERVS.ADMVOS. PARA PRESUP '!L57+'PGM2 SERVS.ADMVOS. PARA PRESUP '!L78+'PGM2 SERVS.ADMVOS. PARA PRESUP '!L113+'PGM2 SERVS.ADMVOS. PARA PRESUP '!L156+'PGM2 SERVS.ADMVOS. PARA PRESUP '!L182+'PGM2 SERVS.ADMVOS. PARA PRESUP '!L217+'PGM2 SERVS.ADMVOS. PARA PRESUP '!L258+'PGM2 SERVS.ADMVOS. PARA PRESUP '!L293+'PGM2 SERVS.ADMVOS. PARA PRESUP '!L323+'PGM2 SERVS.ADMVOS. PARA PRESUP '!L361+'PGM2 SERVS.ADMVOS. PARA PRESUP '!L399+'PGM2 SERVS.ADMVOS. PARA PRESUP '!L437+'PGM2 SERVS.ADMVOS. PARA PRESUP '!L475+'PGM2 SERVS.ADMVOS. PARA PRESUP '!L533+'PGM2 SERVS.ADMVOS. PARA PRESUP '!L588+'PGM2 SERVS.ADMVOS. PARA PRESUP '!L627+'PGM2 SERVS.ADMVOS. PARA PRESUP '!L665+'PGM2 SERVS.ADMVOS. PARA PRESUP '!L703+'PGM2 SERVS.ADMVOS. PARA PRESUP '!L747+'PGM2 SERVS.ADMVOS. PARA PRESUP '!L791+'PGM2 SERVS.ADMVOS. PARA PRESUP '!L832+'PGM2 SERVS.ADMVOS. PARA PRESUP '!L865+'PGM2 SERVS.ADMVOS. PARA PRESUP '!L931+'PGM2 SERVS.ADMVOS. PARA PRESUP '!L988+'PGM2 SERVS.ADMVOS. PARA PRESUP '!L1024+'PGM2 SERVS.ADMVOS. PARA PRESUP '!L1159+'PGM2 SERVS.ADMVOS. PARA PRESUP '!L1212+'PGM2 SERVS.ADMVOS. PARA PRESUP '!L1273+'PGM2 SERVS.ADMVOS. PARA PRESUP '!L1310+'PGM2 SERVS.ADMVOS. PARA PRESUP '!L1349+'PGM2 SERVS.ADMVOS. PARA PRESUP '!L1388+'PGM2 SERVS.ADMVOS. PARA PRESUP '!L1425+'PGM2 SERVS.ADMVOS. PARA PRESUP '!L1463+'PGM2 SERVS.ADMVOS. PARA PRESUP '!L1516+'PGM2 SERVS.ADMVOS. PARA PRESUP '!L1560+'PGM2 SERVS.ADMVOS. PARA PRESUP '!L1600+'PGM2 SERVS.ADMVOS. PARA PRESUP '!L1628+'PGM2 SERVS.ADMVOS. PARA PRESUP '!L1656+'PGM2 SERVS.PUB.PARA PRESUP 2018'!L18+'PGM2 SERVS.PUB.PARA PRESUP 2018'!L85+'PGM2 SERVS.PUB.PARA PRESUP 2018'!L117+'PGM2 SERVS.PUB.PARA PRESUP 2018'!L150+'PGM2 SERVS.PUB.PARA PRESUP 2018'!L194+'PGM2 SERVS.PUB.PARA PRESUP 2018'!L215+'PGM2 SERVS.PUB.PARA PRESUP 2018'!L248+'PGM2 SERVS.PUB.PARA PRESUP 2018'!L267+'PGM2 SERVS.PUB.PARA PRESUP 2018'!L317+'PGM2 SERVS.PUB.PARA PRESUP 2018'!L351+'PGM2 SERVS.PUB.PARA PRESUP 2018'!L385+'PGM2 SERVS.PUB.PARA PRESUP 2018'!L427+'PGM2 SERVS.PUB.PARA PRESUP 2018'!L482+'PGM2 SERVS.PUB.PARA PRESUP 2018'!L515+'PGM2 SERVS.PUB.PARA PRESUP 2018'!L550+'PGM2 SERVS.PUB.PARA PRESUP 2018'!L594+'PGM2 SERVS.PUB.PARA PRESUP 2018'!L647+'PGM2 SERVS.PUB.PARA PRESUP 2018'!L695+'PGM2 SERVS.PUB.PARA PRESUP 2018'!L747+'PGM2 SERVS.PUB.PARA PRESUP 2018'!L779+'PGM2 SERVS.PUB.PARA PRESUP 2018'!L814+'PGM2 SERVS.PUB.PARA PRESUP 2018'!L846+'PGM2 SERVS.PUB.PARA PRESUP 2018'!L884+'PGM2 SERVS.PUB.PARA PRESUP 2018'!L929+'PGM2 SERVS.PUB.PARA PRESUP 2018'!L980+'PGM2 SERVS.PUB.PARA PRESUP 2018'!L1016+'PGM2 SERVS.PUB.PARA PRESUP 2018'!L1061+'PGM2 SERVS.PUB.PARA PRESUP 2018'!L1094+'PGM2 SERVS.PUB.PARA PRESUP 2018'!L1147+'PGM2 SERVS.PUB.PARA PRESUP 2018'!L1192+'PGM2 SERVS.PUB.PARA PRESUP 2018'!L1246+'PGM2 SERVS.PUB.PARA PRESUP 2018'!L1279+'PGM2 SERVS.PUB.PARA PRESUP 2018'!L1310</f>
        <v>50031309.11999999</v>
      </c>
      <c r="D5" s="2"/>
      <c r="E5" s="2"/>
      <c r="F5" s="2"/>
      <c r="G5" s="2"/>
      <c r="H5" s="2"/>
      <c r="I5" s="2"/>
      <c r="J5" s="2"/>
      <c r="K5" s="2"/>
      <c r="L5" s="2"/>
      <c r="M5" s="2"/>
      <c r="N5" s="2"/>
      <c r="O5" s="2"/>
      <c r="P5" s="2"/>
      <c r="Q5" s="2"/>
    </row>
    <row r="6" spans="1:17" s="324" customFormat="1">
      <c r="A6" s="114">
        <v>1221</v>
      </c>
      <c r="B6" s="115" t="s">
        <v>111</v>
      </c>
      <c r="C6" s="116">
        <v>27428672.719999999</v>
      </c>
      <c r="D6" s="2"/>
      <c r="E6" s="2"/>
      <c r="F6" s="2"/>
      <c r="G6" s="2"/>
      <c r="H6" s="2"/>
      <c r="I6" s="2"/>
      <c r="J6" s="2"/>
      <c r="K6" s="2"/>
      <c r="L6" s="2"/>
      <c r="M6" s="2"/>
      <c r="N6" s="2"/>
      <c r="O6" s="2"/>
      <c r="P6" s="2"/>
      <c r="Q6" s="2"/>
    </row>
    <row r="7" spans="1:17" s="324" customFormat="1">
      <c r="A7" s="114">
        <v>1311</v>
      </c>
      <c r="B7" s="115" t="s">
        <v>113</v>
      </c>
      <c r="C7" s="116">
        <f>'PGM2 SERVS.ADMVOS. PARA PRESUP '!L20+'PGM2 SERVS.ADMVOS. PARA PRESUP '!L58+'PGM2 SERVS.ADMVOS. PARA PRESUP '!L79+'PGM2 SERVS.ADMVOS. PARA PRESUP '!L115+'PGM2 SERVS.ADMVOS. PARA PRESUP '!L184+'PGM2 SERVS.ADMVOS. PARA PRESUP '!L219+'PGM2 SERVS.ADMVOS. PARA PRESUP '!L260+'PGM2 SERVS.ADMVOS. PARA PRESUP '!L324+'PGM2 SERVS.ADMVOS. PARA PRESUP '!L363+'PGM2 SERVS.ADMVOS. PARA PRESUP '!L401+'PGM2 SERVS.ADMVOS. PARA PRESUP '!L439+'PGM2 SERVS.ADMVOS. PARA PRESUP '!L477+'PGM2 SERVS.ADMVOS. PARA PRESUP '!L535+'PGM2 SERVS.ADMVOS. PARA PRESUP '!L589+'PGM2 SERVS.ADMVOS. PARA PRESUP '!L629+'PGM2 SERVS.ADMVOS. PARA PRESUP '!L666+'PGM2 SERVS.ADMVOS. PARA PRESUP '!L705+'PGM2 SERVS.ADMVOS. PARA PRESUP '!L749+'PGM2 SERVS.ADMVOS. PARA PRESUP '!L793+'PGM2 SERVS.ADMVOS. PARA PRESUP '!L833+'PGM2 SERVS.ADMVOS. PARA PRESUP '!L867+'PGM2 SERVS.ADMVOS. PARA PRESUP '!L933+'PGM2 SERVS.ADMVOS. PARA PRESUP '!L990+'PGM2 SERVS.ADMVOS. PARA PRESUP '!L1025+'PGM2 SERVS.ADMVOS. PARA PRESUP '!L1060+'PGM2 SERVS.ADMVOS. PARA PRESUP '!L1084+'PGM2 SERVS.ADMVOS. PARA PRESUP '!L1122+'PGM2 SERVS.ADMVOS. PARA PRESUP '!L1160+'PGM2 SERVS.ADMVOS. PARA PRESUP '!L1214+'PGM2 SERVS.ADMVOS. PARA PRESUP '!L1274+'PGM2 SERVS.ADMVOS. PARA PRESUP '!L1312+'PGM2 SERVS.ADMVOS. PARA PRESUP '!L1351+'PGM2 SERVS.ADMVOS. PARA PRESUP '!L1390+'PGM2 SERVS.ADMVOS. PARA PRESUP '!L1427+'PGM2 SERVS.ADMVOS. PARA PRESUP '!L1465+'PGM2 SERVS.ADMVOS. PARA PRESUP '!L1518+'PGM2 SERVS.ADMVOS. PARA PRESUP '!L1562+'PGM2 SERVS.ADMVOS. PARA PRESUP '!L1601+'PGM2 SERVS.ADMVOS. PARA PRESUP '!L1629+'PGM2 SERVS.ADMVOS. PARA PRESUP '!L1657+'PGM2 SERVS.PUB.PARA PRESUP 2018'!L19+'PGM2 SERVS.PUB.PARA PRESUP 2018'!L86+'PGM2 SERVS.PUB.PARA PRESUP 2018'!L118+'PGM2 SERVS.PUB.PARA PRESUP 2018'!L152+'PGM2 SERVS.PUB.PARA PRESUP 2018'!L268+'PGM2 SERVS.PUB.PARA PRESUP 2018'!L319+'PGM2 SERVS.PUB.PARA PRESUP 2018'!L352+'PGM2 SERVS.PUB.PARA PRESUP 2018'!L387+'PGM2 SERVS.PUB.PARA PRESUP 2018'!L429+'PGM2 SERVS.PUB.PARA PRESUP 2018'!L484+'PGM2 SERVS.PUB.PARA PRESUP 2018'!L517+'PGM2 SERVS.PUB.PARA PRESUP 2018'!L552+'PGM2 SERVS.PUB.PARA PRESUP 2018'!L596+'PGM2 SERVS.PUB.PARA PRESUP 2018'!L649+'PGM2 SERVS.PUB.PARA PRESUP 2018'!L697+'PGM2 SERVS.PUB.PARA PRESUP 2018'!L749+'PGM2 SERVS.PUB.PARA PRESUP 2018'!L781+'PGM2 SERVS.PUB.PARA PRESUP 2018'!L816+'PGM2 SERVS.PUB.PARA PRESUP 2018'!L848+'PGM2 SERVS.PUB.PARA PRESUP 2018'!L886+'PGM2 SERVS.PUB.PARA PRESUP 2018'!L930+'PGM2 SERVS.PUB.PARA PRESUP 2018'!L982+'PGM2 SERVS.PUB.PARA PRESUP 2018'!L1018+'PGM2 SERVS.PUB.PARA PRESUP 2018'!L1062+'PGM2 SERVS.PUB.PARA PRESUP 2018'!L1096+'PGM2 SERVS.PUB.PARA PRESUP 2018'!L1149+'PGM2 SERVS.PUB.PARA PRESUP 2018'!L1194+'PGM2 SERVS.PUB.PARA PRESUP 2018'!L1247+'PGM2 SERVS.PUB.PARA PRESUP 2018'!L1280+'PGM2 SERVS.PUB.PARA PRESUP 2018'!L1312</f>
        <v>12673176</v>
      </c>
      <c r="D7" s="2"/>
      <c r="E7" s="2"/>
      <c r="F7" s="2"/>
      <c r="G7" s="2"/>
      <c r="H7" s="2"/>
      <c r="I7" s="2"/>
      <c r="J7" s="2"/>
      <c r="K7" s="2"/>
      <c r="L7" s="2"/>
      <c r="M7" s="2"/>
      <c r="N7" s="2"/>
      <c r="O7" s="2"/>
      <c r="P7" s="2"/>
      <c r="Q7" s="2"/>
    </row>
    <row r="8" spans="1:17" s="324" customFormat="1">
      <c r="A8" s="114">
        <v>1321</v>
      </c>
      <c r="B8" s="115" t="s">
        <v>115</v>
      </c>
      <c r="C8" s="116">
        <f>'PGM2 SERVS.ADMVOS. PARA PRESUP '!L21+'PGM2 SERVS.ADMVOS. PARA PRESUP '!L59+'PGM2 SERVS.ADMVOS. PARA PRESUP '!L80+'PGM2 SERVS.ADMVOS. PARA PRESUP '!L116+'PGM2 SERVS.ADMVOS. PARA PRESUP '!L157+'PGM2 SERVS.ADMVOS. PARA PRESUP '!L185+'PGM2 SERVS.ADMVOS. PARA PRESUP '!L220+'PGM2 SERVS.ADMVOS. PARA PRESUP '!L261+'PGM2 SERVS.ADMVOS. PARA PRESUP '!L295+'PGM2 SERVS.ADMVOS. PARA PRESUP '!L325+'PGM2 SERVS.ADMVOS. PARA PRESUP '!L364+'PGM2 SERVS.ADMVOS. PARA PRESUP '!L402+'PGM2 SERVS.ADMVOS. PARA PRESUP '!L440+'PGM2 SERVS.ADMVOS. PARA PRESUP '!L478+'PGM2 SERVS.ADMVOS. PARA PRESUP '!L512+'PGM2 SERVS.ADMVOS. PARA PRESUP '!L536+'PGM2 SERVS.ADMVOS. PARA PRESUP '!L590+'PGM2 SERVS.ADMVOS. PARA PRESUP '!L630+'PGM2 SERVS.ADMVOS. PARA PRESUP '!L667+'PGM2 SERVS.ADMVOS. PARA PRESUP '!L706+'PGM2 SERVS.ADMVOS. PARA PRESUP '!L750+'PGM2 SERVS.ADMVOS. PARA PRESUP '!L794+'PGM2 SERVS.ADMVOS. PARA PRESUP '!L834+'PGM2 SERVS.ADMVOS. PARA PRESUP '!L868+'PGM2 SERVS.ADMVOS. PARA PRESUP '!L934+'PGM2 SERVS.ADMVOS. PARA PRESUP '!L991+'PGM2 SERVS.ADMVOS. PARA PRESUP '!L1026+'PGM2 SERVS.ADMVOS. PARA PRESUP '!L1085+'PGM2 SERVS.ADMVOS. PARA PRESUP '!L1123+'PGM2 SERVS.ADMVOS. PARA PRESUP '!L1161+'PGM2 SERVS.ADMVOS. PARA PRESUP '!L1215+'PGM2 SERVS.ADMVOS. PARA PRESUP '!L1275+'PGM2 SERVS.ADMVOS. PARA PRESUP '!L1313+'PGM2 SERVS.ADMVOS. PARA PRESUP '!L1352+'PGM2 SERVS.ADMVOS. PARA PRESUP '!L1391+'PGM2 SERVS.ADMVOS. PARA PRESUP '!L1428+'PGM2 SERVS.ADMVOS. PARA PRESUP '!L1466+'PGM2 SERVS.ADMVOS. PARA PRESUP '!L1519+'PGM2 SERVS.ADMVOS. PARA PRESUP '!L1563+'PGM2 SERVS.ADMVOS. PARA PRESUP '!L1602+'PGM2 SERVS.ADMVOS. PARA PRESUP '!L1630+'PGM2 SERVS.ADMVOS. PARA PRESUP '!L1658+'PGM2 SERVS.PUB.PARA PRESUP 2018'!L20+'PGM2 SERVS.PUB.PARA PRESUP 2018'!L87+'PGM2 SERVS.PUB.PARA PRESUP 2018'!L119+'PGM2 SERVS.PUB.PARA PRESUP 2018'!L153+'PGM2 SERVS.PUB.PARA PRESUP 2018'!L195+'PGM2 SERVS.PUB.PARA PRESUP 2018'!L216+'PGM2 SERVS.PUB.PARA PRESUP 2018'!L249+'PGM2 SERVS.PUB.PARA PRESUP 2018'!L269+'PGM2 SERVS.PUB.PARA PRESUP 2018'!L320+'PGM2 SERVS.PUB.PARA PRESUP 2018'!L353+'PGM2 SERVS.PUB.PARA PRESUP 2018'!L388+'PGM2 SERVS.PUB.PARA PRESUP 2018'!L430+'PGM2 SERVS.PUB.PARA PRESUP 2018'!L485+'PGM2 SERVS.PUB.PARA PRESUP 2018'!L518+'PGM2 SERVS.PUB.PARA PRESUP 2018'!L553+'PGM2 SERVS.PUB.PARA PRESUP 2018'!L597+'PGM2 SERVS.PUB.PARA PRESUP 2018'!L650+'PGM2 SERVS.PUB.PARA PRESUP 2018'!L698+'PGM2 SERVS.PUB.PARA PRESUP 2018'!L750+'PGM2 SERVS.PUB.PARA PRESUP 2018'!L782+'PGM2 SERVS.PUB.PARA PRESUP 2018'!L817+'PGM2 SERVS.PUB.PARA PRESUP 2018'!L849+'PGM2 SERVS.PUB.PARA PRESUP 2018'!L887+'PGM2 SERVS.PUB.PARA PRESUP 2018'!L931+'PGM2 SERVS.PUB.PARA PRESUP 2018'!L983+'PGM2 SERVS.PUB.PARA PRESUP 2018'!L1019+'PGM2 SERVS.PUB.PARA PRESUP 2018'!L1063+'PGM2 SERVS.PUB.PARA PRESUP 2018'!L1097+'PGM2 SERVS.PUB.PARA PRESUP 2018'!L1150+'PGM2 SERVS.PUB.PARA PRESUP 2018'!L1195+'PGM2 SERVS.PUB.PARA PRESUP 2018'!L1248+'PGM2 SERVS.PUB.PARA PRESUP 2018'!L1281+'PGM2 SERVS.PUB.PARA PRESUP 2018'!L1313</f>
        <v>9385187.8599999994</v>
      </c>
      <c r="D8" s="2"/>
      <c r="E8" s="2"/>
      <c r="F8" s="2"/>
      <c r="G8" s="2"/>
      <c r="H8" s="2"/>
      <c r="I8" s="2"/>
      <c r="J8" s="2"/>
      <c r="K8" s="2"/>
      <c r="L8" s="2"/>
      <c r="M8" s="2"/>
      <c r="N8" s="2"/>
      <c r="O8" s="2"/>
      <c r="P8" s="2"/>
      <c r="Q8" s="2"/>
    </row>
    <row r="9" spans="1:17" s="324" customFormat="1">
      <c r="A9" s="114">
        <v>1322</v>
      </c>
      <c r="B9" s="115" t="s">
        <v>276</v>
      </c>
      <c r="C9" s="116">
        <v>101461647.51000001</v>
      </c>
      <c r="D9" s="2"/>
      <c r="E9" s="2"/>
      <c r="F9" s="2"/>
      <c r="G9" s="2"/>
      <c r="H9" s="2"/>
      <c r="I9" s="2"/>
      <c r="J9" s="2"/>
      <c r="K9" s="2"/>
      <c r="L9" s="2"/>
      <c r="M9" s="2"/>
      <c r="N9" s="2"/>
      <c r="O9" s="2"/>
      <c r="P9" s="2"/>
      <c r="Q9" s="2"/>
    </row>
    <row r="10" spans="1:17" s="324" customFormat="1">
      <c r="A10" s="114">
        <v>1348</v>
      </c>
      <c r="B10" s="115" t="s">
        <v>235</v>
      </c>
      <c r="C10" s="116">
        <f>'PGM2 SERVS.ADMVOS. PARA PRESUP '!L23+'PGM2 SERVS.ADMVOS. PARA PRESUP '!L61+'PGM2 SERVS.ADMVOS. PARA PRESUP '!L82+'PGM2 SERVS.ADMVOS. PARA PRESUP '!L118+'PGM2 SERVS.ADMVOS. PARA PRESUP '!L159+'PGM2 SERVS.ADMVOS. PARA PRESUP '!L187+'PGM2 SERVS.ADMVOS. PARA PRESUP '!L222+'PGM2 SERVS.ADMVOS. PARA PRESUP '!L263+'PGM2 SERVS.ADMVOS. PARA PRESUP '!L297+'PGM2 SERVS.ADMVOS. PARA PRESUP '!L327+'PGM2 SERVS.ADMVOS. PARA PRESUP '!L366+'PGM2 SERVS.ADMVOS. PARA PRESUP '!L404+'PGM2 SERVS.ADMVOS. PARA PRESUP '!L442+'PGM2 SERVS.ADMVOS. PARA PRESUP '!L480+'PGM2 SERVS.ADMVOS. PARA PRESUP '!L538+'PGM2 SERVS.ADMVOS. PARA PRESUP '!L592+'PGM2 SERVS.ADMVOS. PARA PRESUP '!L632+'PGM2 SERVS.ADMVOS. PARA PRESUP '!L669+'PGM2 SERVS.ADMVOS. PARA PRESUP '!L708+'PGM2 SERVS.ADMVOS. PARA PRESUP '!L752+'PGM2 SERVS.ADMVOS. PARA PRESUP '!L796+'PGM2 SERVS.ADMVOS. PARA PRESUP '!L836+'PGM2 SERVS.ADMVOS. PARA PRESUP '!L870+'PGM2 SERVS.ADMVOS. PARA PRESUP '!L936+'PGM2 SERVS.ADMVOS. PARA PRESUP '!L993+'PGM2 SERVS.ADMVOS. PARA PRESUP '!L1028+'PGM2 SERVS.ADMVOS. PARA PRESUP '!L1087+'PGM2 SERVS.ADMVOS. PARA PRESUP '!L1163+'PGM2 SERVS.ADMVOS. PARA PRESUP '!L1217+'PGM2 SERVS.ADMVOS. PARA PRESUP '!L1277+'PGM2 SERVS.ADMVOS. PARA PRESUP '!L1315+'PGM2 SERVS.ADMVOS. PARA PRESUP '!L1354+'PGM2 SERVS.ADMVOS. PARA PRESUP '!L1393+'PGM2 SERVS.ADMVOS. PARA PRESUP '!L1430+'PGM2 SERVS.ADMVOS. PARA PRESUP '!L1468+'PGM2 SERVS.ADMVOS. PARA PRESUP '!L1521+'PGM2 SERVS.ADMVOS. PARA PRESUP '!L1565+'PGM2 SERVS.ADMVOS. PARA PRESUP '!L1604+'PGM2 SERVS.ADMVOS. PARA PRESUP '!L1632+'PGM2 SERVS.ADMVOS. PARA PRESUP '!L1660+'PGM2 SERVS.PUB.PARA PRESUP 2018'!L22+'PGM2 SERVS.PUB.PARA PRESUP 2018'!L89+'PGM2 SERVS.PUB.PARA PRESUP 2018'!L121+'PGM2 SERVS.PUB.PARA PRESUP 2018'!L155+'PGM2 SERVS.PUB.PARA PRESUP 2018'!L197+'PGM2 SERVS.PUB.PARA PRESUP 2018'!L218+'PGM2 SERVS.PUB.PARA PRESUP 2018'!L251+'PGM2 SERVS.PUB.PARA PRESUP 2018'!L271+'PGM2 SERVS.PUB.PARA PRESUP 2018'!L322+'PGM2 SERVS.PUB.PARA PRESUP 2018'!L390+'PGM2 SERVS.PUB.PARA PRESUP 2018'!L432+'PGM2 SERVS.PUB.PARA PRESUP 2018'!L487+'PGM2 SERVS.PUB.PARA PRESUP 2018'!L520+'PGM2 SERVS.PUB.PARA PRESUP 2018'!L555+'PGM2 SERVS.PUB.PARA PRESUP 2018'!L599+'PGM2 SERVS.PUB.PARA PRESUP 2018'!L652+'PGM2 SERVS.PUB.PARA PRESUP 2018'!L700+'PGM2 SERVS.PUB.PARA PRESUP 2018'!L752+'PGM2 SERVS.PUB.PARA PRESUP 2018'!L784+'PGM2 SERVS.PUB.PARA PRESUP 2018'!L819+'PGM2 SERVS.PUB.PARA PRESUP 2018'!L851+'PGM2 SERVS.PUB.PARA PRESUP 2018'!L889+'PGM2 SERVS.PUB.PARA PRESUP 2018'!L933+'PGM2 SERVS.PUB.PARA PRESUP 2018'!L985+'PGM2 SERVS.PUB.PARA PRESUP 2018'!L1021+'PGM2 SERVS.PUB.PARA PRESUP 2018'!L1065+'PGM2 SERVS.PUB.PARA PRESUP 2018'!L1099+'PGM2 SERVS.PUB.PARA PRESUP 2018'!L1152+'PGM2 SERVS.PUB.PARA PRESUP 2018'!L1197+'PGM2 SERVS.PUB.PARA PRESUP 2018'!L1250+'PGM2 SERVS.PUB.PARA PRESUP 2018'!L1283+'PGM2 SERVS.PUB.PARA PRESUP 2018'!L1315</f>
        <v>49539715.439999975</v>
      </c>
      <c r="D10" s="2"/>
      <c r="E10" s="2"/>
      <c r="F10" s="2"/>
      <c r="G10" s="2"/>
      <c r="H10" s="2"/>
      <c r="I10" s="2"/>
      <c r="J10" s="2"/>
      <c r="K10" s="2"/>
      <c r="L10" s="2"/>
      <c r="M10" s="2"/>
      <c r="N10" s="2"/>
      <c r="O10" s="2"/>
      <c r="P10" s="2"/>
      <c r="Q10" s="2"/>
    </row>
    <row r="11" spans="1:17" s="324" customFormat="1">
      <c r="A11" s="114">
        <v>1441</v>
      </c>
      <c r="B11" s="115" t="s">
        <v>292</v>
      </c>
      <c r="C11" s="116">
        <f>'PGM2 SERVS.ADMVOS. PARA PRESUP '!L871</f>
        <v>2860000</v>
      </c>
      <c r="D11" s="2"/>
      <c r="E11" s="2"/>
      <c r="F11" s="2"/>
      <c r="G11" s="2"/>
      <c r="H11" s="2"/>
      <c r="I11" s="2"/>
      <c r="J11" s="2"/>
      <c r="K11" s="2"/>
      <c r="L11" s="2"/>
      <c r="M11" s="2"/>
      <c r="N11" s="2"/>
      <c r="O11" s="2"/>
      <c r="P11" s="2"/>
      <c r="Q11" s="2"/>
    </row>
    <row r="12" spans="1:17" s="324" customFormat="1">
      <c r="A12" s="114">
        <v>1522</v>
      </c>
      <c r="B12" s="115" t="s">
        <v>293</v>
      </c>
      <c r="C12" s="116">
        <v>6000000</v>
      </c>
      <c r="D12" s="2"/>
      <c r="E12" s="2"/>
      <c r="F12" s="2"/>
      <c r="G12" s="2"/>
      <c r="H12" s="2"/>
      <c r="I12" s="2"/>
      <c r="J12" s="2"/>
      <c r="K12" s="2"/>
      <c r="L12" s="2"/>
      <c r="M12" s="2"/>
      <c r="N12" s="2"/>
      <c r="O12" s="2"/>
      <c r="P12" s="2"/>
      <c r="Q12" s="2"/>
    </row>
    <row r="13" spans="1:17" s="324" customFormat="1">
      <c r="A13" s="114">
        <v>1532</v>
      </c>
      <c r="B13" s="115" t="s">
        <v>294</v>
      </c>
      <c r="C13" s="116">
        <v>51239862.890000001</v>
      </c>
      <c r="D13" s="2"/>
      <c r="E13" s="2"/>
      <c r="F13" s="2"/>
      <c r="G13" s="2"/>
      <c r="H13" s="2"/>
      <c r="I13" s="2"/>
      <c r="J13" s="2"/>
      <c r="K13" s="2"/>
      <c r="L13" s="2"/>
      <c r="M13" s="2"/>
      <c r="N13" s="2"/>
      <c r="O13" s="2"/>
      <c r="P13" s="2"/>
      <c r="Q13" s="2"/>
    </row>
    <row r="14" spans="1:17" s="324" customFormat="1">
      <c r="A14" s="114">
        <v>1592</v>
      </c>
      <c r="B14" s="115" t="s">
        <v>122</v>
      </c>
      <c r="C14" s="116">
        <f>33628300.8</f>
        <v>33628300.799999997</v>
      </c>
      <c r="D14" s="2"/>
      <c r="E14" s="2"/>
      <c r="F14" s="2"/>
      <c r="G14" s="2"/>
      <c r="H14" s="2"/>
      <c r="I14" s="2"/>
      <c r="J14" s="2"/>
      <c r="K14" s="2"/>
      <c r="L14" s="2"/>
      <c r="M14" s="2"/>
      <c r="N14" s="2"/>
      <c r="O14" s="2"/>
      <c r="P14" s="2"/>
      <c r="Q14" s="2"/>
    </row>
    <row r="15" spans="1:17" s="324" customFormat="1">
      <c r="A15" s="114">
        <v>1611</v>
      </c>
      <c r="B15" s="115" t="s">
        <v>301</v>
      </c>
      <c r="C15" s="116">
        <v>19139003.899999999</v>
      </c>
      <c r="D15" s="2"/>
      <c r="E15" s="2"/>
      <c r="F15" s="2"/>
      <c r="G15" s="2"/>
      <c r="H15" s="2"/>
      <c r="I15" s="2"/>
      <c r="J15" s="2"/>
      <c r="K15" s="2"/>
      <c r="L15" s="2"/>
      <c r="M15" s="2"/>
      <c r="N15" s="2"/>
      <c r="O15" s="2"/>
      <c r="P15" s="2"/>
      <c r="Q15" s="2"/>
    </row>
    <row r="16" spans="1:17" s="324" customFormat="1">
      <c r="A16" s="114">
        <v>1713</v>
      </c>
      <c r="B16" s="115" t="s">
        <v>124</v>
      </c>
      <c r="C16" s="116">
        <f>'PGM2 SERVS.ADMVOS. PARA PRESUP '!L25+'PGM2 SERVS.ADMVOS. PARA PRESUP '!L63+'PGM2 SERVS.ADMVOS. PARA PRESUP '!L84+'PGM2 SERVS.ADMVOS. PARA PRESUP '!L120+'PGM2 SERVS.ADMVOS. PARA PRESUP '!L160+'PGM2 SERVS.ADMVOS. PARA PRESUP '!L189+'PGM2 SERVS.ADMVOS. PARA PRESUP '!L224+'PGM2 SERVS.ADMVOS. PARA PRESUP '!L265+'PGM2 SERVS.ADMVOS. PARA PRESUP '!L298+'PGM2 SERVS.ADMVOS. PARA PRESUP '!L329+'PGM2 SERVS.ADMVOS. PARA PRESUP '!L368+'PGM2 SERVS.ADMVOS. PARA PRESUP '!L406+'PGM2 SERVS.ADMVOS. PARA PRESUP '!L444+'PGM2 SERVS.ADMVOS. PARA PRESUP '!L482+'PGM2 SERVS.ADMVOS. PARA PRESUP '!L515+'PGM2 SERVS.ADMVOS. PARA PRESUP '!L540+'PGM2 SERVS.ADMVOS. PARA PRESUP '!L594+'PGM2 SERVS.ADMVOS. PARA PRESUP '!L634+'PGM2 SERVS.ADMVOS. PARA PRESUP '!L671+'PGM2 SERVS.ADMVOS. PARA PRESUP '!L710+'PGM2 SERVS.ADMVOS. PARA PRESUP '!L754+'PGM2 SERVS.ADMVOS. PARA PRESUP '!L798+'PGM2 SERVS.ADMVOS. PARA PRESUP '!L838+'PGM2 SERVS.ADMVOS. PARA PRESUP '!L875+'PGM2 SERVS.ADMVOS. PARA PRESUP '!L938+'PGM2 SERVS.ADMVOS. PARA PRESUP '!L995+'PGM2 SERVS.ADMVOS. PARA PRESUP '!L1030+'PGM2 SERVS.ADMVOS. PARA PRESUP '!L1064+'PGM2 SERVS.ADMVOS. PARA PRESUP '!L1089+'PGM2 SERVS.ADMVOS. PARA PRESUP '!L1126+'PGM2 SERVS.ADMVOS. PARA PRESUP '!L1165+'PGM2 SERVS.ADMVOS. PARA PRESUP '!L1219+'PGM2 SERVS.ADMVOS. PARA PRESUP '!L1279+'PGM2 SERVS.ADMVOS. PARA PRESUP '!L1317+'PGM2 SERVS.ADMVOS. PARA PRESUP '!L1356+'PGM2 SERVS.ADMVOS. PARA PRESUP '!L1395+'PGM2 SERVS.ADMVOS. PARA PRESUP '!L1432+'PGM2 SERVS.ADMVOS. PARA PRESUP '!L1470+'PGM2 SERVS.ADMVOS. PARA PRESUP '!L1523+'PGM2 SERVS.ADMVOS. PARA PRESUP '!L1567+'PGM2 SERVS.ADMVOS. PARA PRESUP '!L1606+'PGM2 SERVS.ADMVOS. PARA PRESUP '!L1634+'PGM2 SERVS.ADMVOS. PARA PRESUP '!L1662+'PGM2 SERVS.PUB.PARA PRESUP 2018'!L24+'PGM2 SERVS.PUB.PARA PRESUP 2018'!L91+'PGM2 SERVS.PUB.PARA PRESUP 2018'!L123+'PGM2 SERVS.PUB.PARA PRESUP 2018'!L157+'PGM2 SERVS.PUB.PARA PRESUP 2018'!L198+'PGM2 SERVS.PUB.PARA PRESUP 2018'!L219+'PGM2 SERVS.PUB.PARA PRESUP 2018'!L252+'PGM2 SERVS.PUB.PARA PRESUP 2018'!L273+'PGM2 SERVS.PUB.PARA PRESUP 2018'!L324+'PGM2 SERVS.PUB.PARA PRESUP 2018'!L356+'PGM2 SERVS.PUB.PARA PRESUP 2018'!L392+'PGM2 SERVS.PUB.PARA PRESUP 2018'!L434+'PGM2 SERVS.PUB.PARA PRESUP 2018'!L489+'PGM2 SERVS.PUB.PARA PRESUP 2018'!L522+'PGM2 SERVS.PUB.PARA PRESUP 2018'!L557+'PGM2 SERVS.PUB.PARA PRESUP 2018'!L601+'PGM2 SERVS.PUB.PARA PRESUP 2018'!L654+'PGM2 SERVS.PUB.PARA PRESUP 2018'!L702+'PGM2 SERVS.PUB.PARA PRESUP 2018'!L754+'PGM2 SERVS.PUB.PARA PRESUP 2018'!L786+'PGM2 SERVS.PUB.PARA PRESUP 2018'!L821+'PGM2 SERVS.PUB.PARA PRESUP 2018'!L853+'PGM2 SERVS.PUB.PARA PRESUP 2018'!L891+'PGM2 SERVS.PUB.PARA PRESUP 2018'!L935+'PGM2 SERVS.PUB.PARA PRESUP 2018'!L987+'PGM2 SERVS.PUB.PARA PRESUP 2018'!L1023+'PGM2 SERVS.PUB.PARA PRESUP 2018'!L1067+'PGM2 SERVS.PUB.PARA PRESUP 2018'!L1101+'PGM2 SERVS.PUB.PARA PRESUP 2018'!L1154+'PGM2 SERVS.PUB.PARA PRESUP 2018'!L1199+'PGM2 SERVS.PUB.PARA PRESUP 2018'!L1252+'PGM2 SERVS.PUB.PARA PRESUP 2018'!L1285+'PGM2 SERVS.PUB.PARA PRESUP 2018'!L1317</f>
        <v>17537836.260000002</v>
      </c>
      <c r="D16" s="2"/>
      <c r="E16" s="2"/>
      <c r="F16" s="2"/>
      <c r="G16" s="2"/>
      <c r="H16" s="2"/>
      <c r="I16" s="2"/>
      <c r="J16" s="2"/>
      <c r="K16" s="2"/>
      <c r="L16" s="2"/>
      <c r="M16" s="2"/>
      <c r="N16" s="2"/>
      <c r="O16" s="2"/>
      <c r="P16" s="2"/>
      <c r="Q16" s="2"/>
    </row>
    <row r="17" spans="1:17" s="324" customFormat="1">
      <c r="A17" s="114">
        <v>1718</v>
      </c>
      <c r="B17" s="115" t="s">
        <v>312</v>
      </c>
      <c r="C17" s="116">
        <f>'PGM2 SERVS.PUB.PARA PRESUP 2018'!L679</f>
        <v>3875300</v>
      </c>
      <c r="D17" s="2"/>
      <c r="E17" s="2"/>
      <c r="F17" s="2"/>
      <c r="G17" s="2"/>
      <c r="H17" s="2"/>
      <c r="I17" s="2"/>
      <c r="J17" s="2"/>
      <c r="K17" s="2"/>
      <c r="L17" s="2"/>
      <c r="M17" s="2"/>
      <c r="N17" s="2"/>
      <c r="O17" s="2"/>
      <c r="P17" s="2"/>
      <c r="Q17" s="2"/>
    </row>
    <row r="18" spans="1:17">
      <c r="A18" s="119"/>
      <c r="B18" s="120" t="s">
        <v>14</v>
      </c>
      <c r="C18" s="121">
        <f>SUM(C3:C17)</f>
        <v>794690826.81999969</v>
      </c>
      <c r="D18" s="2"/>
      <c r="E18" s="2"/>
      <c r="F18" s="2"/>
      <c r="G18" s="2"/>
      <c r="H18" s="2"/>
      <c r="I18" s="2"/>
      <c r="J18" s="2"/>
      <c r="K18" s="2"/>
      <c r="L18" s="2"/>
      <c r="M18" s="2"/>
      <c r="N18" s="2"/>
      <c r="O18" s="2"/>
      <c r="P18" s="2"/>
      <c r="Q18" s="2"/>
    </row>
    <row r="19" spans="1:17" ht="9.75" customHeight="1">
      <c r="A19" s="119"/>
      <c r="B19" s="122"/>
      <c r="C19" s="123"/>
      <c r="D19" s="2"/>
      <c r="E19" s="2"/>
      <c r="F19" s="2"/>
      <c r="G19" s="2"/>
      <c r="H19" s="2"/>
      <c r="I19" s="2"/>
      <c r="J19" s="2"/>
      <c r="K19" s="2"/>
      <c r="L19" s="2"/>
      <c r="M19" s="2"/>
      <c r="N19" s="2"/>
      <c r="O19" s="2"/>
      <c r="P19" s="2"/>
      <c r="Q19" s="2"/>
    </row>
    <row r="20" spans="1:17" ht="15.75" customHeight="1">
      <c r="A20" s="474" t="s">
        <v>315</v>
      </c>
      <c r="B20" s="475"/>
      <c r="C20" s="475"/>
      <c r="D20" s="2"/>
      <c r="E20" s="2"/>
      <c r="F20" s="2"/>
      <c r="G20" s="2"/>
      <c r="H20" s="2"/>
      <c r="I20" s="2"/>
      <c r="J20" s="2"/>
      <c r="K20" s="2"/>
      <c r="L20" s="2"/>
      <c r="M20" s="2"/>
      <c r="N20" s="2"/>
      <c r="O20" s="2"/>
      <c r="P20" s="2"/>
      <c r="Q20" s="2"/>
    </row>
    <row r="21" spans="1:17" ht="15.75" customHeight="1">
      <c r="A21" s="112" t="s">
        <v>253</v>
      </c>
      <c r="B21" s="112" t="s">
        <v>254</v>
      </c>
      <c r="C21" s="113" t="s">
        <v>6</v>
      </c>
      <c r="D21" s="2"/>
      <c r="E21" s="2"/>
      <c r="F21" s="2"/>
      <c r="G21" s="2"/>
      <c r="H21" s="2"/>
      <c r="I21" s="2"/>
      <c r="J21" s="2"/>
      <c r="K21" s="2"/>
      <c r="L21" s="2"/>
      <c r="M21" s="2"/>
      <c r="N21" s="2"/>
      <c r="O21" s="2"/>
      <c r="P21" s="2"/>
      <c r="Q21" s="2"/>
    </row>
    <row r="22" spans="1:17" ht="15.75" customHeight="1">
      <c r="A22" s="328">
        <v>2111</v>
      </c>
      <c r="B22" s="124" t="s">
        <v>666</v>
      </c>
      <c r="C22" s="126">
        <f>'PGM2 SERVS.ADMVOS. PARA PRESUP '!L28+'PGM2 SERVS.ADMVOS. PARA PRESUP '!L86+'PGM2 SERVS.ADMVOS. PARA PRESUP '!L124+'PGM2 SERVS.ADMVOS. PARA PRESUP '!L192+'PGM2 SERVS.ADMVOS. PARA PRESUP '!L227+'PGM2 SERVS.ADMVOS. PARA PRESUP '!L268+'PGM2 SERVS.ADMVOS. PARA PRESUP '!L301+'PGM2 SERVS.ADMVOS. PARA PRESUP '!L332+'PGM2 SERVS.ADMVOS. PARA PRESUP '!L371+'PGM2 SERVS.ADMVOS. PARA PRESUP '!L409+'PGM2 SERVS.ADMVOS. PARA PRESUP '!L447+'PGM2 SERVS.ADMVOS. PARA PRESUP '!L543+'PGM2 SERVS.ADMVOS. PARA PRESUP '!L637+'PGM2 SERVS.ADMVOS. PARA PRESUP '!L674+'PGM2 SERVS.ADMVOS. PARA PRESUP '!L757+'PGM2 SERVS.ADMVOS. PARA PRESUP '!L801+'PGM2 SERVS.ADMVOS. PARA PRESUP '!L841+'PGM2 SERVS.ADMVOS. PARA PRESUP '!L884+'PGM2 SERVS.ADMVOS. PARA PRESUP '!L941+'PGM2 SERVS.ADMVOS. PARA PRESUP '!L998+'PGM2 SERVS.ADMVOS. PARA PRESUP '!L1036+'PGM2 SERVS.ADMVOS. PARA PRESUP '!L1093+'PGM2 SERVS.ADMVOS. PARA PRESUP '!L1130+'PGM2 SERVS.ADMVOS. PARA PRESUP '!L1168+'PGM2 SERVS.ADMVOS. PARA PRESUP '!L1226+'PGM2 SERVS.ADMVOS. PARA PRESUP '!L1282+'PGM2 SERVS.ADMVOS. PARA PRESUP '!L1321+'PGM2 SERVS.ADMVOS. PARA PRESUP '!L1360+'PGM2 SERVS.ADMVOS. PARA PRESUP '!L1399+'PGM2 SERVS.ADMVOS. PARA PRESUP '!L1436+'PGM2 SERVS.ADMVOS. PARA PRESUP '!L1474+'PGM2 SERVS.ADMVOS. PARA PRESUP '!L1530+'PGM2 SERVS.ADMVOS. PARA PRESUP '!L1569+'PGM2 SERVS.ADMVOS. PARA PRESUP '!L1608+'PGM2 SERVS.ADMVOS. PARA PRESUP '!L1637+'PGM2 SERVS.ADMVOS. PARA PRESUP '!L1665+'PGM2 SERVS.PUB.PARA PRESUP 2018'!L27+'PGM2 SERVS.PUB.PARA PRESUP 2018'!L95+'PGM2 SERVS.PUB.PARA PRESUP 2018'!L126+'PGM2 SERVS.PUB.PARA PRESUP 2018'!L161+'PGM2 SERVS.PUB.PARA PRESUP 2018'!L222+'PGM2 SERVS.PUB.PARA PRESUP 2018'!L275+'PGM2 SERVS.PUB.PARA PRESUP 2018'!L327+'PGM2 SERVS.PUB.PARA PRESUP 2018'!L359+'PGM2 SERVS.PUB.PARA PRESUP 2018'!L397+'PGM2 SERVS.PUB.PARA PRESUP 2018'!L441+'PGM2 SERVS.PUB.PARA PRESUP 2018'!L492+'PGM2 SERVS.PUB.PARA PRESUP 2018'!L525+'PGM2 SERVS.PUB.PARA PRESUP 2018'!L561+'PGM2 SERVS.PUB.PARA PRESUP 2018'!L606+'PGM2 SERVS.PUB.PARA PRESUP 2018'!L657+'PGM2 SERVS.PUB.PARA PRESUP 2018'!L705+'PGM2 SERVS.PUB.PARA PRESUP 2018'!L757+'PGM2 SERVS.PUB.PARA PRESUP 2018'!L789+'PGM2 SERVS.PUB.PARA PRESUP 2018'!L824+'PGM2 SERVS.PUB.PARA PRESUP 2018'!L856+'PGM2 SERVS.PUB.PARA PRESUP 2018'!L895+'PGM2 SERVS.PUB.PARA PRESUP 2018'!L939+'PGM2 SERVS.PUB.PARA PRESUP 2018'!L990+'PGM2 SERVS.PUB.PARA PRESUP 2018'!L1027+'PGM2 SERVS.PUB.PARA PRESUP 2018'!L1070+'PGM2 SERVS.PUB.PARA PRESUP 2018'!L1104+'PGM2 SERVS.PUB.PARA PRESUP 2018'!L1158+'PGM2 SERVS.PUB.PARA PRESUP 2018'!L1202</f>
        <v>2000000</v>
      </c>
      <c r="D22" s="2"/>
      <c r="E22" s="2"/>
      <c r="F22" s="2"/>
      <c r="G22" s="2"/>
      <c r="H22" s="2"/>
      <c r="I22" s="2"/>
      <c r="J22" s="2"/>
      <c r="K22" s="2"/>
      <c r="L22" s="2"/>
      <c r="M22" s="2"/>
      <c r="N22" s="2"/>
      <c r="O22" s="2"/>
      <c r="P22" s="2"/>
      <c r="Q22" s="2"/>
    </row>
    <row r="23" spans="1:17" s="322" customFormat="1" ht="15.75" customHeight="1">
      <c r="A23" s="329">
        <v>2121</v>
      </c>
      <c r="B23" s="326" t="s">
        <v>641</v>
      </c>
      <c r="C23" s="327">
        <f>'PGM2 SERVS.ADMVOS. PARA PRESUP '!L87</f>
        <v>10000</v>
      </c>
      <c r="D23" s="2"/>
      <c r="E23" s="2"/>
      <c r="F23" s="2"/>
      <c r="G23" s="2"/>
      <c r="H23" s="2"/>
      <c r="I23" s="2"/>
      <c r="J23" s="2"/>
      <c r="K23" s="2"/>
      <c r="L23" s="2"/>
      <c r="M23" s="2"/>
      <c r="N23" s="2"/>
      <c r="O23" s="2"/>
      <c r="P23" s="2"/>
      <c r="Q23" s="2"/>
    </row>
    <row r="24" spans="1:17" ht="15.75" customHeight="1">
      <c r="A24" s="117">
        <v>2141</v>
      </c>
      <c r="B24" s="127" t="s">
        <v>642</v>
      </c>
      <c r="C24" s="128">
        <f>'PGM2 SERVS.ADMVOS. PARA PRESUP '!L942</f>
        <v>70000</v>
      </c>
      <c r="D24" s="2"/>
      <c r="E24" s="2"/>
      <c r="F24" s="2"/>
      <c r="G24" s="2"/>
      <c r="H24" s="2"/>
      <c r="I24" s="2"/>
      <c r="J24" s="2"/>
      <c r="K24" s="2"/>
      <c r="L24" s="2"/>
      <c r="M24" s="2"/>
      <c r="N24" s="2"/>
      <c r="O24" s="2"/>
      <c r="P24" s="2"/>
      <c r="Q24" s="2"/>
    </row>
    <row r="25" spans="1:17" ht="15.75" customHeight="1">
      <c r="A25" s="117">
        <v>2151</v>
      </c>
      <c r="B25" s="127" t="s">
        <v>643</v>
      </c>
      <c r="C25" s="128">
        <f>'PGM2 SERVS.ADMVOS. PARA PRESUP '!L228</f>
        <v>75000</v>
      </c>
      <c r="D25" s="2"/>
      <c r="E25" s="2"/>
      <c r="F25" s="2"/>
      <c r="G25" s="2"/>
      <c r="H25" s="2"/>
      <c r="I25" s="2"/>
      <c r="J25" s="2"/>
      <c r="K25" s="2"/>
      <c r="L25" s="2"/>
      <c r="M25" s="2"/>
      <c r="N25" s="2"/>
      <c r="O25" s="2"/>
      <c r="P25" s="2"/>
      <c r="Q25" s="2"/>
    </row>
    <row r="26" spans="1:17" ht="15.75" customHeight="1">
      <c r="A26" s="117">
        <v>2161</v>
      </c>
      <c r="B26" s="127" t="s">
        <v>644</v>
      </c>
      <c r="C26" s="128">
        <f>'PGM2 SERVS.ADMVOS. PARA PRESUP '!L30+'PGM2 SERVS.ADMVOS. PARA PRESUP '!L269+'PGM2 SERVS.ADMVOS. PARA PRESUP '!L373+'PGM2 SERVS.ADMVOS. PARA PRESUP '!L410+'PGM2 SERVS.ADMVOS. PARA PRESUP '!L449+'PGM2 SERVS.ADMVOS. PARA PRESUP '!L545+'PGM2 SERVS.ADMVOS. PARA PRESUP '!L759+'PGM2 SERVS.ADMVOS. PARA PRESUP '!L886+'PGM2 SERVS.ADMVOS. PARA PRESUP '!L944+'PGM2 SERVS.ADMVOS. PARA PRESUP '!L1038+'PGM2 SERVS.ADMVOS. PARA PRESUP '!L1095+'PGM2 SERVS.ADMVOS. PARA PRESUP '!L1132+'PGM2 SERVS.ADMVOS. PARA PRESUP '!L1285+'PGM2 SERVS.ADMVOS. PARA PRESUP '!L1401+'PGM2 SERVS.ADMVOS. PARA PRESUP '!L1438+'PGM2 SERVS.ADMVOS. PARA PRESUP '!L1476+'PGM2 SERVS.ADMVOS. PARA PRESUP '!L1532+'PGM2 SERVS.ADMVOS. PARA PRESUP '!L1571+'PGM2 SERVS.PUB.PARA PRESUP 2018'!L28+'PGM2 SERVS.PUB.PARA PRESUP 2018'!L127+'PGM2 SERVS.PUB.PARA PRESUP 2018'!L162+'PGM2 SERVS.PUB.PARA PRESUP 2018'!L276+'PGM2 SERVS.PUB.PARA PRESUP 2018'!L328+'PGM2 SERVS.PUB.PARA PRESUP 2018'!L360+'PGM2 SERVS.PUB.PARA PRESUP 2018'!L493+'PGM2 SERVS.PUB.PARA PRESUP 2018'!L526+'PGM2 SERVS.PUB.PARA PRESUP 2018'!L563+'PGM2 SERVS.PUB.PARA PRESUP 2018'!L608+'PGM2 SERVS.PUB.PARA PRESUP 2018'!L707+'PGM2 SERVS.PUB.PARA PRESUP 2018'!L759+'PGM2 SERVS.PUB.PARA PRESUP 2018'!L791+'PGM2 SERVS.PUB.PARA PRESUP 2018'!L826+'PGM2 SERVS.PUB.PARA PRESUP 2018'!L858+'PGM2 SERVS.PUB.PARA PRESUP 2018'!L897+'PGM2 SERVS.PUB.PARA PRESUP 2018'!L940+'PGM2 SERVS.PUB.PARA PRESUP 2018'!L1028+'PGM2 SERVS.PUB.PARA PRESUP 2018'!L1071+'PGM2 SERVS.PUB.PARA PRESUP 2018'!L1106+'PGM2 SERVS.PUB.PARA PRESUP 2018'!L1159+'PGM2 SERVS.PUB.PARA PRESUP 2018'!L1203</f>
        <v>180000</v>
      </c>
      <c r="D26" s="2"/>
      <c r="E26" s="2"/>
      <c r="F26" s="2"/>
      <c r="G26" s="2"/>
      <c r="H26" s="2"/>
      <c r="I26" s="2"/>
      <c r="J26" s="2"/>
      <c r="K26" s="2"/>
      <c r="L26" s="2"/>
      <c r="M26" s="2"/>
      <c r="N26" s="2"/>
      <c r="O26" s="2"/>
      <c r="P26" s="2"/>
      <c r="Q26" s="2"/>
    </row>
    <row r="27" spans="1:17" s="322" customFormat="1" ht="15.75" customHeight="1">
      <c r="A27" s="117">
        <v>2181</v>
      </c>
      <c r="B27" s="127" t="s">
        <v>645</v>
      </c>
      <c r="C27" s="128">
        <f>'PGM2 SERVS.PUB.PARA PRESUP 2018'!L29</f>
        <v>75000</v>
      </c>
      <c r="D27" s="2"/>
      <c r="E27" s="2"/>
      <c r="F27" s="2"/>
      <c r="G27" s="2"/>
      <c r="H27" s="2"/>
      <c r="I27" s="2"/>
      <c r="J27" s="2"/>
      <c r="K27" s="2"/>
      <c r="L27" s="2"/>
      <c r="M27" s="2"/>
      <c r="N27" s="2"/>
      <c r="O27" s="2"/>
      <c r="P27" s="2"/>
      <c r="Q27" s="2"/>
    </row>
    <row r="28" spans="1:17" ht="15.75" customHeight="1">
      <c r="A28" s="117">
        <v>2211</v>
      </c>
      <c r="B28" s="127" t="s">
        <v>646</v>
      </c>
      <c r="C28" s="128">
        <f>'PGM2 SERVS.ADMVOS. PARA PRESUP '!L31+'PGM2 SERVS.ADMVOS. PARA PRESUP '!L89+'PGM2 SERVS.ADMVOS. PARA PRESUP '!L125+'PGM2 SERVS.ADMVOS. PARA PRESUP '!L194+'PGM2 SERVS.ADMVOS. PARA PRESUP '!L229+'PGM2 SERVS.ADMVOS. PARA PRESUP '!L270+'PGM2 SERVS.ADMVOS. PARA PRESUP '!L302+'PGM2 SERVS.ADMVOS. PARA PRESUP '!L411+'PGM2 SERVS.ADMVOS. PARA PRESUP '!L448+'PGM2 SERVS.ADMVOS. PARA PRESUP '!L546+'PGM2 SERVS.ADMVOS. PARA PRESUP '!L597+'PGM2 SERVS.ADMVOS. PARA PRESUP '!L638+'PGM2 SERVS.ADMVOS. PARA PRESUP '!L675+'PGM2 SERVS.ADMVOS. PARA PRESUP '!L713+'PGM2 SERVS.ADMVOS. PARA PRESUP '!L760+'PGM2 SERVS.ADMVOS. PARA PRESUP '!L803+'PGM2 SERVS.ADMVOS. PARA PRESUP '!L842+'PGM2 SERVS.ADMVOS. PARA PRESUP '!L887+'PGM2 SERVS.ADMVOS. PARA PRESUP '!L943+'PGM2 SERVS.ADMVOS. PARA PRESUP '!L999+'PGM2 SERVS.ADMVOS. PARA PRESUP '!L1039+'PGM2 SERVS.ADMVOS. PARA PRESUP '!L1131+'PGM2 SERVS.ADMVOS. PARA PRESUP '!L1228+'PGM2 SERVS.ADMVOS. PARA PRESUP '!L1283+'PGM2 SERVS.ADMVOS. PARA PRESUP '!L1323+'PGM2 SERVS.ADMVOS. PARA PRESUP '!L1362+'PGM2 SERVS.ADMVOS. PARA PRESUP '!L1477+'PGM2 SERVS.ADMVOS. PARA PRESUP '!L1533+'PGM2 SERVS.ADMVOS. PARA PRESUP '!L1572+'PGM2 SERVS.PUB.PARA PRESUP 2018'!L30+'PGM2 SERVS.PUB.PARA PRESUP 2018'!L96+'PGM2 SERVS.PUB.PARA PRESUP 2018'!L128+'PGM2 SERVS.PUB.PARA PRESUP 2018'!L163+'PGM2 SERVS.PUB.PARA PRESUP 2018'!L277+'PGM2 SERVS.PUB.PARA PRESUP 2018'!L398+'PGM2 SERVS.PUB.PARA PRESUP 2018'!L443+'PGM2 SERVS.PUB.PARA PRESUP 2018'!L527+'PGM2 SERVS.PUB.PARA PRESUP 2018'!L859</f>
        <v>1140000</v>
      </c>
      <c r="D28" s="2"/>
      <c r="E28" s="2"/>
      <c r="F28" s="2"/>
      <c r="G28" s="2"/>
      <c r="H28" s="2"/>
      <c r="I28" s="2"/>
      <c r="J28" s="2"/>
      <c r="K28" s="2"/>
      <c r="L28" s="2"/>
      <c r="M28" s="2"/>
      <c r="N28" s="2"/>
      <c r="O28" s="2"/>
      <c r="P28" s="2"/>
      <c r="Q28" s="2"/>
    </row>
    <row r="29" spans="1:17" ht="15.75" customHeight="1">
      <c r="A29" s="117">
        <v>2231</v>
      </c>
      <c r="B29" s="127" t="s">
        <v>647</v>
      </c>
      <c r="C29" s="128">
        <f>'PGM2 SERVS.ADMVOS. PARA PRESUP '!L945</f>
        <v>200000</v>
      </c>
      <c r="D29" s="2"/>
      <c r="E29" s="2"/>
      <c r="F29" s="2"/>
      <c r="G29" s="2"/>
      <c r="H29" s="2"/>
      <c r="I29" s="2"/>
      <c r="J29" s="2"/>
      <c r="K29" s="2"/>
      <c r="L29" s="2"/>
      <c r="M29" s="2"/>
      <c r="N29" s="2"/>
      <c r="O29" s="2"/>
      <c r="P29" s="2"/>
      <c r="Q29" s="2"/>
    </row>
    <row r="30" spans="1:17" ht="15.75" customHeight="1">
      <c r="A30" s="117">
        <v>2411</v>
      </c>
      <c r="B30" s="127" t="s">
        <v>648</v>
      </c>
      <c r="C30" s="128">
        <f>'PGM2 SERVS.ADMVOS. PARA PRESUP '!L1229+'PGM2 SERVS.ADMVOS. PARA PRESUP '!L1478</f>
        <v>150000</v>
      </c>
      <c r="D30" s="2"/>
      <c r="E30" s="2"/>
      <c r="F30" s="2"/>
      <c r="G30" s="2"/>
      <c r="H30" s="2"/>
      <c r="I30" s="2"/>
      <c r="J30" s="2"/>
      <c r="K30" s="2"/>
      <c r="L30" s="2"/>
      <c r="M30" s="2"/>
      <c r="N30" s="2"/>
      <c r="O30" s="2"/>
      <c r="P30" s="2"/>
      <c r="Q30" s="2"/>
    </row>
    <row r="31" spans="1:17" ht="15.75" customHeight="1">
      <c r="A31" s="117">
        <v>2421</v>
      </c>
      <c r="B31" s="127" t="s">
        <v>649</v>
      </c>
      <c r="C31" s="128">
        <f>'PGM2 SERVS.ADMVOS. PARA PRESUP '!L1230+'PGM2 SERVS.ADMVOS. PARA PRESUP '!L1479</f>
        <v>200000</v>
      </c>
      <c r="D31" s="2"/>
      <c r="E31" s="2"/>
      <c r="F31" s="2"/>
      <c r="G31" s="2"/>
      <c r="H31" s="2"/>
      <c r="I31" s="2"/>
      <c r="J31" s="2"/>
      <c r="K31" s="2"/>
      <c r="L31" s="2"/>
      <c r="M31" s="2"/>
      <c r="N31" s="2"/>
      <c r="O31" s="2"/>
      <c r="P31" s="2"/>
      <c r="Q31" s="2"/>
    </row>
    <row r="32" spans="1:17" ht="15.75" customHeight="1">
      <c r="A32" s="117">
        <v>2431</v>
      </c>
      <c r="B32" s="127" t="s">
        <v>650</v>
      </c>
      <c r="C32" s="128">
        <f>'PGM2 SERVS.ADMVOS. PARA PRESUP '!L1231+'PGM2 SERVS.ADMVOS. PARA PRESUP '!L1480</f>
        <v>50000</v>
      </c>
      <c r="D32" s="2"/>
      <c r="E32" s="2"/>
      <c r="F32" s="2"/>
      <c r="G32" s="2"/>
      <c r="H32" s="2"/>
      <c r="I32" s="2"/>
      <c r="J32" s="2"/>
      <c r="K32" s="2"/>
      <c r="L32" s="2"/>
      <c r="M32" s="2"/>
      <c r="N32" s="2"/>
      <c r="O32" s="2"/>
      <c r="P32" s="2"/>
      <c r="Q32" s="2"/>
    </row>
    <row r="33" spans="1:17" ht="15.75" customHeight="1">
      <c r="A33" s="117">
        <v>2441</v>
      </c>
      <c r="B33" s="127" t="s">
        <v>651</v>
      </c>
      <c r="C33" s="128">
        <f>'PGM2 SERVS.ADMVOS. PARA PRESUP '!L1232+'PGM2 SERVS.PUB.PARA PRESUP 2018'!L708</f>
        <v>10000</v>
      </c>
      <c r="D33" s="2"/>
      <c r="E33" s="2"/>
      <c r="F33" s="2"/>
      <c r="G33" s="2"/>
      <c r="H33" s="2"/>
      <c r="I33" s="2"/>
      <c r="J33" s="2"/>
      <c r="K33" s="2"/>
      <c r="L33" s="2"/>
      <c r="M33" s="2"/>
      <c r="N33" s="2"/>
      <c r="O33" s="2"/>
      <c r="P33" s="2"/>
      <c r="Q33" s="2"/>
    </row>
    <row r="34" spans="1:17" s="322" customFormat="1" ht="15.75" customHeight="1">
      <c r="A34" s="117">
        <v>2451</v>
      </c>
      <c r="B34" s="127" t="s">
        <v>652</v>
      </c>
      <c r="C34" s="128">
        <f>'PGM2 SERVS.ADMVOS. PARA PRESUP '!L946</f>
        <v>100000</v>
      </c>
      <c r="D34" s="2"/>
      <c r="E34" s="2"/>
      <c r="F34" s="2"/>
      <c r="G34" s="2"/>
      <c r="H34" s="2"/>
      <c r="I34" s="2"/>
      <c r="J34" s="2"/>
      <c r="K34" s="2"/>
      <c r="L34" s="2"/>
      <c r="M34" s="2"/>
      <c r="N34" s="2"/>
      <c r="O34" s="2"/>
      <c r="P34" s="2"/>
      <c r="Q34" s="2"/>
    </row>
    <row r="35" spans="1:17" ht="15.75" customHeight="1">
      <c r="A35" s="117">
        <v>2461</v>
      </c>
      <c r="B35" s="127" t="s">
        <v>653</v>
      </c>
      <c r="C35" s="128">
        <f>'PGM2 SERVS.ADMVOS. PARA PRESUP '!L374+'PGM2 SERVS.ADMVOS. PARA PRESUP '!L947+'PGM2 SERVS.ADMVOS. PARA PRESUP '!L1233+'PGM2 SERVS.ADMVOS. PARA PRESUP '!L1324+'PGM2 SERVS.ADMVOS. PARA PRESUP '!L1481+'PGM2 SERVS.PUB.PARA PRESUP 2018'!L31+'PGM2 SERVS.PUB.PARA PRESUP 2018'!L278+'PGM2 SERVS.PUB.PARA PRESUP 2018'!L399+'PGM2 SERVS.PUB.PARA PRESUP 2018'!L444</f>
        <v>2500000</v>
      </c>
    </row>
    <row r="36" spans="1:17" ht="15.75" customHeight="1">
      <c r="A36" s="117">
        <v>2471</v>
      </c>
      <c r="B36" s="127" t="s">
        <v>654</v>
      </c>
      <c r="C36" s="128">
        <f>'PGM2 SERVS.ADMVOS. PARA PRESUP '!L948+'PGM2 SERVS.ADMVOS. PARA PRESUP '!L1234+'PGM2 SERVS.ADMVOS. PARA PRESUP '!L1482+'PGM2 SERVS.PUB.PARA PRESUP 2018'!L32</f>
        <v>150000</v>
      </c>
    </row>
    <row r="37" spans="1:17" s="322" customFormat="1" ht="15.75" customHeight="1">
      <c r="A37" s="117">
        <v>2491</v>
      </c>
      <c r="B37" s="127" t="s">
        <v>655</v>
      </c>
      <c r="C37" s="128">
        <f>'PGM2 SERVS.ADMVOS. PARA PRESUP '!L1483+'PGM2 SERVS.ADMVOS. PARA PRESUP '!L1235</f>
        <v>2500000</v>
      </c>
    </row>
    <row r="38" spans="1:17" s="322" customFormat="1" ht="15.75" customHeight="1">
      <c r="A38" s="117">
        <v>2492</v>
      </c>
      <c r="B38" s="127" t="s">
        <v>656</v>
      </c>
      <c r="C38" s="128">
        <f>'PGM2 SERVS.ADMVOS. PARA PRESUP '!L1484</f>
        <v>20000</v>
      </c>
    </row>
    <row r="39" spans="1:17" s="322" customFormat="1" ht="15.75" customHeight="1">
      <c r="A39" s="117">
        <v>2511</v>
      </c>
      <c r="B39" s="127" t="s">
        <v>657</v>
      </c>
      <c r="C39" s="128">
        <f>'PGM2 SERVS.ADMVOS. PARA PRESUP '!L1485</f>
        <v>10000</v>
      </c>
    </row>
    <row r="40" spans="1:17" s="322" customFormat="1" ht="15.75" customHeight="1">
      <c r="A40" s="117">
        <v>2531</v>
      </c>
      <c r="B40" s="127" t="s">
        <v>658</v>
      </c>
      <c r="C40" s="128">
        <f>'PGM2 SERVS.PUB.PARA PRESUP 2018'!L445+'PGM2 SERVS.PUB.PARA PRESUP 2018'!L1029</f>
        <v>200000</v>
      </c>
    </row>
    <row r="41" spans="1:17" s="322" customFormat="1" ht="15.75" customHeight="1">
      <c r="A41" s="117">
        <v>2541</v>
      </c>
      <c r="B41" s="127" t="s">
        <v>659</v>
      </c>
      <c r="C41" s="128">
        <f>'PGM2 SERVS.PUB.PARA PRESUP 2018'!L446</f>
        <v>1200000</v>
      </c>
    </row>
    <row r="42" spans="1:17" s="322" customFormat="1" ht="15.75" customHeight="1">
      <c r="A42" s="117">
        <v>2551</v>
      </c>
      <c r="B42" s="127" t="s">
        <v>660</v>
      </c>
      <c r="C42" s="128">
        <f>'PGM2 SERVS.PUB.PARA PRESUP 2018'!L447</f>
        <v>200000</v>
      </c>
    </row>
    <row r="43" spans="1:17" s="322" customFormat="1" ht="15.75" customHeight="1">
      <c r="A43" s="117">
        <v>2561</v>
      </c>
      <c r="B43" s="127" t="s">
        <v>661</v>
      </c>
      <c r="C43" s="128">
        <f>'PGM2 SERVS.ADMVOS. PARA PRESUP '!L1236</f>
        <v>150000</v>
      </c>
    </row>
    <row r="44" spans="1:17" s="322" customFormat="1" ht="15.75" customHeight="1">
      <c r="A44" s="117">
        <v>2591</v>
      </c>
      <c r="B44" s="127" t="s">
        <v>662</v>
      </c>
      <c r="C44" s="128">
        <f>'PGM2 SERVS.PUB.PARA PRESUP 2018'!L34</f>
        <v>110000</v>
      </c>
    </row>
    <row r="45" spans="1:17" ht="15" customHeight="1">
      <c r="A45" s="117">
        <v>2611</v>
      </c>
      <c r="B45" s="127" t="s">
        <v>663</v>
      </c>
      <c r="C45" s="128">
        <f>'PGM2 SERVS.ADMVOS. PARA PRESUP '!L32+'PGM2 SERVS.ADMVOS. PARA PRESUP '!L90+'PGM2 SERVS.ADMVOS. PARA PRESUP '!L127+'PGM2 SERVS.ADMVOS. PARA PRESUP '!L163+'PGM2 SERVS.ADMVOS. PARA PRESUP '!L195+'PGM2 SERVS.ADMVOS. PARA PRESUP '!L230+'PGM2 SERVS.ADMVOS. PARA PRESUP '!L271+'PGM2 SERVS.ADMVOS. PARA PRESUP '!L303+'PGM2 SERVS.ADMVOS. PARA PRESUP '!L333+'PGM2 SERVS.ADMVOS. PARA PRESUP '!L412+'PGM2 SERVS.ADMVOS. PARA PRESUP '!L547+'PGM2 SERVS.ADMVOS. PARA PRESUP '!L598+'PGM2 SERVS.ADMVOS. PARA PRESUP '!L639+'PGM2 SERVS.ADMVOS. PARA PRESUP '!L676+'PGM2 SERVS.ADMVOS. PARA PRESUP '!L714+'PGM2 SERVS.ADMVOS. PARA PRESUP '!L761+'PGM2 SERVS.ADMVOS. PARA PRESUP '!L888+'PGM2 SERVS.ADMVOS. PARA PRESUP '!L952+'PGM2 SERVS.ADMVOS. PARA PRESUP '!L1001+'PGM2 SERVS.ADMVOS. PARA PRESUP '!L1040+'PGM2 SERVS.ADMVOS. PARA PRESUP '!L1237+'PGM2 SERVS.ADMVOS. PARA PRESUP '!L1286+'PGM2 SERVS.ADMVOS. PARA PRESUP '!L1325+'PGM2 SERVS.ADMVOS. PARA PRESUP '!L1363+'PGM2 SERVS.ADMVOS. PARA PRESUP '!L1402+'PGM2 SERVS.ADMVOS. PARA PRESUP '!L1439+'PGM2 SERVS.ADMVOS. PARA PRESUP '!L1486+'PGM2 SERVS.ADMVOS. PARA PRESUP '!L1534+'PGM2 SERVS.ADMVOS. PARA PRESUP '!L1573+'PGM2 SERVS.ADMVOS. PARA PRESUP '!L1609+'PGM2 SERVS.PUB.PARA PRESUP 2018'!L35+'PGM2 SERVS.PUB.PARA PRESUP 2018'!L279+'PGM2 SERVS.PUB.PARA PRESUP 2018'!L400+'PGM2 SERVS.PUB.PARA PRESUP 2018'!L448+'PGM2 SERVS.PUB.PARA PRESUP 2018'!L528+'PGM2 SERVS.PUB.PARA PRESUP 2018'!L659+'PGM2 SERVS.PUB.PARA PRESUP 2018'!L709+'PGM2 SERVS.PUB.PARA PRESUP 2018'!L792+'PGM2 SERVS.PUB.PARA PRESUP 2018'!L860+'PGM2 SERVS.PUB.PARA PRESUP 2018'!L941+'PGM2 SERVS.PUB.PARA PRESUP 2018'!L991+'PGM2 SERVS.PUB.PARA PRESUP 2018'!L1030+'PGM2 SERVS.PUB.PARA PRESUP 2018'!L1107+'PGM2 SERVS.PUB.PARA PRESUP 2018'!L1163+'PGM2 SERVS.PUB.PARA PRESUP 2018'!L1206+'PGM2 SERVS.PUB.PARA PRESUP 2018'!L164</f>
        <v>33000000</v>
      </c>
    </row>
    <row r="46" spans="1:17" ht="15.75" customHeight="1">
      <c r="A46" s="117">
        <v>2721</v>
      </c>
      <c r="B46" s="127" t="s">
        <v>664</v>
      </c>
      <c r="C46" s="128">
        <f>'PGM2 SERVS.ADMVOS. PARA PRESUP '!L890+'PGM2 SERVS.ADMVOS. PARA PRESUP '!L1488+'PGM2 SERVS.PUB.PARA PRESUP 2018'!L37+'PGM2 SERVS.PUB.PARA PRESUP 2018'!L280+'PGM2 SERVS.PUB.PARA PRESUP 2018'!L1108</f>
        <v>50000</v>
      </c>
    </row>
    <row r="47" spans="1:17" ht="15.75" customHeight="1">
      <c r="A47" s="117">
        <v>2911</v>
      </c>
      <c r="B47" s="127" t="s">
        <v>665</v>
      </c>
      <c r="C47" s="128">
        <f>'PGM2 SERVS.PUB.PARA PRESUP 2018'!L165+'PGM2 SERVS.PUB.PARA PRESUP 2018'!L1164</f>
        <v>20000</v>
      </c>
      <c r="D47" s="2"/>
      <c r="E47" s="2"/>
      <c r="F47" s="2"/>
      <c r="G47" s="2"/>
      <c r="H47" s="2"/>
      <c r="I47" s="2"/>
      <c r="J47" s="2"/>
      <c r="K47" s="2"/>
      <c r="L47" s="2"/>
      <c r="M47" s="2"/>
      <c r="N47" s="2"/>
      <c r="O47" s="2"/>
      <c r="P47" s="2"/>
      <c r="Q47" s="2"/>
    </row>
    <row r="48" spans="1:17" ht="15.75" customHeight="1">
      <c r="A48" s="119"/>
      <c r="B48" s="129" t="s">
        <v>14</v>
      </c>
      <c r="C48" s="130">
        <f>SUM(C22:C47)</f>
        <v>44370000</v>
      </c>
      <c r="D48" s="2"/>
      <c r="E48" s="2"/>
      <c r="F48" s="2"/>
      <c r="G48" s="2"/>
      <c r="H48" s="2"/>
      <c r="I48" s="2"/>
      <c r="J48" s="2"/>
      <c r="K48" s="2"/>
      <c r="L48" s="2"/>
      <c r="M48" s="2"/>
      <c r="N48" s="2"/>
      <c r="O48" s="2"/>
      <c r="P48" s="2"/>
      <c r="Q48" s="2"/>
    </row>
    <row r="49" spans="1:17" ht="15.75" customHeight="1">
      <c r="A49" s="474" t="s">
        <v>364</v>
      </c>
      <c r="B49" s="475"/>
      <c r="C49" s="475"/>
      <c r="D49" s="2"/>
      <c r="E49" s="2"/>
      <c r="F49" s="2"/>
      <c r="G49" s="2"/>
      <c r="H49" s="2"/>
      <c r="I49" s="2"/>
      <c r="J49" s="2"/>
      <c r="K49" s="2"/>
      <c r="L49" s="2"/>
      <c r="M49" s="2"/>
      <c r="N49" s="2"/>
      <c r="O49" s="2"/>
      <c r="P49" s="2"/>
      <c r="Q49" s="2"/>
    </row>
    <row r="50" spans="1:17" ht="15.75" customHeight="1">
      <c r="A50" s="112" t="s">
        <v>253</v>
      </c>
      <c r="B50" s="112" t="s">
        <v>254</v>
      </c>
      <c r="C50" s="113" t="s">
        <v>6</v>
      </c>
      <c r="D50" s="2"/>
      <c r="E50" s="2"/>
      <c r="F50" s="2"/>
      <c r="G50" s="2"/>
      <c r="H50" s="2"/>
      <c r="I50" s="2"/>
      <c r="J50" s="2"/>
      <c r="K50" s="2"/>
      <c r="L50" s="2"/>
      <c r="M50" s="2"/>
      <c r="N50" s="2"/>
      <c r="O50" s="2"/>
      <c r="P50" s="2"/>
      <c r="Q50" s="2"/>
    </row>
    <row r="51" spans="1:17" ht="15.75" customHeight="1">
      <c r="A51" s="114">
        <v>3111</v>
      </c>
      <c r="B51" s="124" t="s">
        <v>233</v>
      </c>
      <c r="C51" s="126">
        <f>'PGM2 SERVS.ADMVOS. PARA PRESUP '!L452+'PGM2 SERVS.ADMVOS. PARA PRESUP '!L553+'PGM2 SERVS.ADMVOS. PARA PRESUP '!L766+'PGM2 SERVS.ADMVOS. PARA PRESUP '!L960+'PGM2 SERVS.ADMVOS. PARA PRESUP '!L1136+'PGM2 SERVS.ADMVOS. PARA PRESUP '!L1173+'PGM2 SERVS.ADMVOS. PARA PRESUP '!L1243+'PGM2 SERVS.ADMVOS. PARA PRESUP '!L1493+'PGM2 SERVS.ADMVOS. PARA PRESUP '!L1578+'PGM2 SERVS.PUB.PARA PRESUP 2018'!L42+'PGM2 SERVS.PUB.PARA PRESUP 2018'!L174+'PGM2 SERVS.PUB.PARA PRESUP 2018'!L284+'PGM2 SERVS.PUB.PARA PRESUP 2018'!L331+'PGM2 SERVS.PUB.PARA PRESUP 2018'!L407+'PGM2 SERVS.PUB.PARA PRESUP 2018'!L452+'PGM2 SERVS.PUB.PARA PRESUP 2018'!L496+'PGM2 SERVS.PUB.PARA PRESUP 2018'!L572+'PGM2 SERVS.PUB.PARA PRESUP 2018'!L615+'PGM2 SERVS.PUB.PARA PRESUP 2018'!L796+'PGM2 SERVS.PUB.PARA PRESUP 2018'!L905+'PGM2 SERVS.PUB.PARA PRESUP 2018'!L947+'PGM2 SERVS.PUB.PARA PRESUP 2018'!L994+'PGM2 SERVS.PUB.PARA PRESUP 2018'!L1034+'PGM2 SERVS.PUB.PARA PRESUP 2018'!L1114+'PGM2 SERVS.PUB.PARA PRESUP 2018'!L1170+'PGM2 SERVS.PUB.PARA PRESUP 2018'!L1210</f>
        <v>101000000</v>
      </c>
      <c r="D51" s="2"/>
      <c r="E51" s="2"/>
      <c r="F51" s="2"/>
      <c r="G51" s="2"/>
      <c r="H51" s="2"/>
      <c r="I51" s="2"/>
      <c r="J51" s="2"/>
      <c r="K51" s="2"/>
      <c r="L51" s="2"/>
      <c r="M51" s="2"/>
      <c r="N51" s="2"/>
      <c r="O51" s="2"/>
      <c r="P51" s="2"/>
      <c r="Q51" s="2"/>
    </row>
    <row r="52" spans="1:17" ht="15.75" customHeight="1">
      <c r="A52" s="117">
        <v>3131</v>
      </c>
      <c r="B52" s="127" t="s">
        <v>234</v>
      </c>
      <c r="C52" s="128">
        <f>'PGM2 SERVS.ADMVOS. PARA PRESUP '!L767+'PGM2 SERVS.ADMVOS. PARA PRESUP '!L961+'PGM2 SERVS.ADMVOS. PARA PRESUP '!L1244+'PGM2 SERVS.ADMVOS. PARA PRESUP '!L1539+'PGM2 SERVS.PUB.PARA PRESUP 2018'!L175+'PGM2 SERVS.PUB.PARA PRESUP 2018'!L715+'PGM2 SERVS.PUB.PARA PRESUP 2018'!L906+'PGM2 SERVS.PUB.PARA PRESUP 2018'!L948+'PGM2 SERVS.PUB.PARA PRESUP 2018'!L1115+'PGM2 SERVS.PUB.PARA PRESUP 2018'!L1211</f>
        <v>324000</v>
      </c>
      <c r="D52" s="2"/>
      <c r="E52" s="2"/>
      <c r="F52" s="2"/>
      <c r="G52" s="2"/>
      <c r="H52" s="2"/>
      <c r="I52" s="2"/>
      <c r="J52" s="2"/>
      <c r="K52" s="2"/>
      <c r="L52" s="2"/>
      <c r="M52" s="2"/>
      <c r="N52" s="2"/>
      <c r="O52" s="2"/>
      <c r="P52" s="2"/>
      <c r="Q52" s="2"/>
    </row>
    <row r="53" spans="1:17" ht="15.75" customHeight="1">
      <c r="A53" s="117">
        <v>3141</v>
      </c>
      <c r="B53" s="127" t="s">
        <v>368</v>
      </c>
      <c r="C53" s="128">
        <f>'PGM2 SERVS.ADMVOS. PARA PRESUP '!L93+'PGM2 SERVS.ADMVOS. PARA PRESUP '!L132+'PGM2 SERVS.ADMVOS. PARA PRESUP '!L200+'PGM2 SERVS.ADMVOS. PARA PRESUP '!L380+'PGM2 SERVS.ADMVOS. PARA PRESUP '!L454+'PGM2 SERVS.ADMVOS. PARA PRESUP '!L554+'PGM2 SERVS.ADMVOS. PARA PRESUP '!L602+'PGM2 SERVS.ADMVOS. PARA PRESUP '!L645+'PGM2 SERVS.ADMVOS. PARA PRESUP '!L768+'PGM2 SERVS.ADMVOS. PARA PRESUP '!L962+'PGM2 SERVS.ADMVOS. PARA PRESUP '!L1101+'PGM2 SERVS.ADMVOS. PARA PRESUP '!L1138+'PGM2 SERVS.ADMVOS. PARA PRESUP '!L1175+'PGM2 SERVS.ADMVOS. PARA PRESUP '!L1245+'PGM2 SERVS.ADMVOS. PARA PRESUP '!L1495+'PGM2 SERVS.ADMVOS. PARA PRESUP '!L1580+'PGM2 SERVS.PUB.PARA PRESUP 2018'!L44+'PGM2 SERVS.PUB.PARA PRESUP 2018'!L176+'PGM2 SERVS.PUB.PARA PRESUP 2018'!L286+'PGM2 SERVS.PUB.PARA PRESUP 2018'!L333+'PGM2 SERVS.PUB.PARA PRESUP 2018'!L408+'PGM2 SERVS.PUB.PARA PRESUP 2018'!L497+'PGM2 SERVS.PUB.PARA PRESUP 2018'!L574+'PGM2 SERVS.PUB.PARA PRESUP 2018'!L617+'PGM2 SERVS.PUB.PARA PRESUP 2018'!L716+'PGM2 SERVS.PUB.PARA PRESUP 2018'!L762+'PGM2 SERVS.PUB.PARA PRESUP 2018'!L832+'PGM2 SERVS.PUB.PARA PRESUP 2018'!L864+'PGM2 SERVS.PUB.PARA PRESUP 2018'!L907+'PGM2 SERVS.PUB.PARA PRESUP 2018'!L1172</f>
        <v>1980000</v>
      </c>
      <c r="D53" s="2"/>
      <c r="E53" s="2"/>
      <c r="F53" s="2"/>
      <c r="G53" s="2"/>
      <c r="H53" s="2"/>
      <c r="I53" s="2"/>
      <c r="J53" s="2"/>
      <c r="K53" s="2"/>
      <c r="L53" s="2"/>
      <c r="M53" s="2"/>
      <c r="N53" s="2"/>
      <c r="O53" s="2"/>
      <c r="P53" s="2"/>
      <c r="Q53" s="2"/>
    </row>
    <row r="54" spans="1:17" ht="18" customHeight="1">
      <c r="A54" s="117">
        <v>3171</v>
      </c>
      <c r="B54" s="127" t="s">
        <v>372</v>
      </c>
      <c r="C54" s="128">
        <f>'PGM2 SERVS.ADMVOS. PARA PRESUP '!L133+'PGM2 SERVS.ADMVOS. PARA PRESUP '!L769+'PGM2 SERVS.ADMVOS. PARA PRESUP '!L963+'PGM2 SERVS.PUB.PARA PRESUP 2018'!L45</f>
        <v>50000</v>
      </c>
      <c r="D54" s="2"/>
      <c r="E54" s="2"/>
      <c r="F54" s="2"/>
      <c r="G54" s="2"/>
      <c r="H54" s="2"/>
      <c r="I54" s="2"/>
      <c r="J54" s="2"/>
      <c r="K54" s="2"/>
      <c r="L54" s="2"/>
      <c r="M54" s="2"/>
      <c r="N54" s="2"/>
      <c r="O54" s="2"/>
      <c r="P54" s="2"/>
      <c r="Q54" s="2"/>
    </row>
    <row r="55" spans="1:17" ht="15.75" customHeight="1">
      <c r="A55" s="117">
        <v>3181</v>
      </c>
      <c r="B55" s="127" t="s">
        <v>222</v>
      </c>
      <c r="C55" s="128">
        <f>'PGM2 SERVS.ADMVOS. PARA PRESUP '!L35+'PGM2 SERVS.ADMVOS. PARA PRESUP '!L555+'PGM2 SERVS.ADMVOS. PARA PRESUP '!L809+'PGM2 SERVS.ADMVOS. PARA PRESUP '!L846+'PGM2 SERVS.PUB.PARA PRESUP 2018'!L46</f>
        <v>10000</v>
      </c>
      <c r="D55" s="2"/>
      <c r="E55" s="2"/>
      <c r="F55" s="2"/>
      <c r="G55" s="2"/>
      <c r="H55" s="2"/>
      <c r="I55" s="2"/>
      <c r="J55" s="2"/>
      <c r="K55" s="2"/>
      <c r="L55" s="2"/>
      <c r="M55" s="2"/>
      <c r="N55" s="2"/>
      <c r="O55" s="2"/>
      <c r="P55" s="2"/>
      <c r="Q55" s="2"/>
    </row>
    <row r="56" spans="1:17" ht="15.75" customHeight="1">
      <c r="A56" s="117">
        <v>3221</v>
      </c>
      <c r="B56" s="127" t="s">
        <v>171</v>
      </c>
      <c r="C56" s="128">
        <f>'PGM2 SERVS.ADMVOS. PARA PRESUP '!L455+'PGM2 SERVS.ADMVOS. PARA PRESUP '!L770+'PGM2 SERVS.ADMVOS. PARA PRESUP '!L964+'PGM2 SERVS.ADMVOS. PARA PRESUP '!L1246+'PGM2 SERVS.ADMVOS. PARA PRESUP '!L1581+'PGM2 SERVS.PUB.PARA PRESUP 2018'!L47+'PGM2 SERVS.PUB.PARA PRESUP 2018'!L409</f>
        <v>10500000</v>
      </c>
      <c r="D56" s="2"/>
      <c r="E56" s="2"/>
      <c r="F56" s="2"/>
      <c r="G56" s="2"/>
      <c r="H56" s="2"/>
      <c r="I56" s="2"/>
      <c r="J56" s="2"/>
      <c r="K56" s="2"/>
      <c r="L56" s="2"/>
      <c r="M56" s="2"/>
      <c r="N56" s="2"/>
      <c r="O56" s="2"/>
      <c r="P56" s="2"/>
      <c r="Q56" s="2"/>
    </row>
    <row r="57" spans="1:17" s="322" customFormat="1" ht="15.75" customHeight="1">
      <c r="A57" s="117">
        <v>3231</v>
      </c>
      <c r="B57" s="127" t="s">
        <v>627</v>
      </c>
      <c r="C57" s="128">
        <f>'PGM2 SERVS.ADMVOS. PARA PRESUP '!L381</f>
        <v>5000000</v>
      </c>
      <c r="D57" s="2"/>
      <c r="E57" s="2"/>
      <c r="F57" s="2"/>
      <c r="G57" s="2"/>
      <c r="H57" s="2"/>
      <c r="I57" s="2"/>
      <c r="J57" s="2"/>
      <c r="K57" s="2"/>
      <c r="L57" s="2"/>
      <c r="M57" s="2"/>
      <c r="N57" s="2"/>
      <c r="O57" s="2"/>
      <c r="P57" s="2"/>
      <c r="Q57" s="2"/>
    </row>
    <row r="58" spans="1:17" ht="15.75" customHeight="1">
      <c r="A58" s="117">
        <v>3251</v>
      </c>
      <c r="B58" s="127" t="s">
        <v>374</v>
      </c>
      <c r="C58" s="128">
        <f>'PGM2 SERVS.ADMVOS. PARA PRESUP '!L897+'PGM2 SERVS.ADMVOS. PARA PRESUP '!L965+'PGM2 SERVS.PUB.PARA PRESUP 2018'!L48</f>
        <v>10000000</v>
      </c>
      <c r="D58" s="2"/>
      <c r="E58" s="2"/>
      <c r="F58" s="2"/>
      <c r="G58" s="2"/>
      <c r="H58" s="2"/>
      <c r="I58" s="2"/>
      <c r="J58" s="2"/>
      <c r="K58" s="2"/>
      <c r="L58" s="2"/>
      <c r="M58" s="2"/>
      <c r="N58" s="2"/>
      <c r="O58" s="2"/>
      <c r="P58" s="2"/>
      <c r="Q58" s="2"/>
    </row>
    <row r="59" spans="1:17" s="322" customFormat="1" ht="15.75" customHeight="1">
      <c r="A59" s="117">
        <v>3311</v>
      </c>
      <c r="B59" s="330" t="s">
        <v>375</v>
      </c>
      <c r="C59" s="128">
        <f>'PGM2 SERVS.ADMVOS. PARA PRESUP '!L276+'PGM2 SERVS.ADMVOS. PARA PRESUP '!L718+'PGM2 SERVS.ADMVOS. PARA PRESUP '!L1248</f>
        <v>2880000</v>
      </c>
      <c r="D59" s="2"/>
      <c r="E59" s="2"/>
      <c r="F59" s="2"/>
      <c r="G59" s="2"/>
      <c r="H59" s="2"/>
      <c r="I59" s="2"/>
      <c r="J59" s="2"/>
      <c r="K59" s="2"/>
      <c r="L59" s="2"/>
      <c r="M59" s="2"/>
      <c r="N59" s="2"/>
      <c r="O59" s="2"/>
      <c r="P59" s="2"/>
      <c r="Q59" s="2"/>
    </row>
    <row r="60" spans="1:17" s="322" customFormat="1" ht="15.75" customHeight="1">
      <c r="A60" s="117">
        <v>3322</v>
      </c>
      <c r="B60" s="330" t="s">
        <v>630</v>
      </c>
      <c r="C60" s="128">
        <f>'PGM2 SERVS.ADMVOS. PARA PRESUP '!L810</f>
        <v>312000</v>
      </c>
      <c r="D60" s="2"/>
      <c r="E60" s="2"/>
      <c r="F60" s="2"/>
      <c r="G60" s="2"/>
      <c r="H60" s="2"/>
      <c r="I60" s="2"/>
      <c r="J60" s="2"/>
      <c r="K60" s="2"/>
      <c r="L60" s="2"/>
      <c r="M60" s="2"/>
      <c r="N60" s="2"/>
      <c r="O60" s="2"/>
      <c r="P60" s="2"/>
      <c r="Q60" s="2"/>
    </row>
    <row r="61" spans="1:17" s="322" customFormat="1" ht="15.75" customHeight="1">
      <c r="A61" s="117">
        <v>3331</v>
      </c>
      <c r="B61" s="127" t="s">
        <v>376</v>
      </c>
      <c r="C61" s="128">
        <f>'PGM2 SERVS.ADMVOS. PARA PRESUP '!L898</f>
        <v>243600</v>
      </c>
      <c r="D61" s="2"/>
      <c r="E61" s="2"/>
      <c r="F61" s="2"/>
      <c r="G61" s="2"/>
      <c r="H61" s="2"/>
      <c r="I61" s="2"/>
      <c r="J61" s="2"/>
      <c r="K61" s="2"/>
      <c r="L61" s="2"/>
      <c r="M61" s="2"/>
      <c r="N61" s="2"/>
      <c r="O61" s="2"/>
      <c r="P61" s="2"/>
      <c r="Q61" s="2"/>
    </row>
    <row r="62" spans="1:17" s="322" customFormat="1" ht="15.75" customHeight="1">
      <c r="A62" s="117">
        <v>3333</v>
      </c>
      <c r="B62" s="330" t="s">
        <v>632</v>
      </c>
      <c r="C62" s="128">
        <f>'PGM2 SERVS.ADMVOS. PARA PRESUP '!L557</f>
        <v>300000</v>
      </c>
      <c r="D62" s="2"/>
      <c r="E62" s="2"/>
      <c r="F62" s="2"/>
      <c r="G62" s="2"/>
      <c r="H62" s="2"/>
      <c r="I62" s="2"/>
      <c r="J62" s="2"/>
      <c r="K62" s="2"/>
      <c r="L62" s="2"/>
      <c r="M62" s="2"/>
      <c r="N62" s="2"/>
      <c r="O62" s="2"/>
      <c r="P62" s="2"/>
      <c r="Q62" s="2"/>
    </row>
    <row r="63" spans="1:17" s="322" customFormat="1" ht="15.75" customHeight="1">
      <c r="A63" s="117">
        <v>3341</v>
      </c>
      <c r="B63" s="330" t="s">
        <v>634</v>
      </c>
      <c r="C63" s="128">
        <f>'PGM2 SERVS.PUB.PARA PRESUP 2018'!L49</f>
        <v>500000</v>
      </c>
      <c r="D63" s="2"/>
      <c r="E63" s="2"/>
      <c r="F63" s="2"/>
      <c r="G63" s="2"/>
      <c r="H63" s="2"/>
      <c r="I63" s="2"/>
      <c r="J63" s="2"/>
      <c r="K63" s="2"/>
      <c r="L63" s="2"/>
      <c r="M63" s="2"/>
      <c r="N63" s="2"/>
      <c r="O63" s="2"/>
      <c r="P63" s="2"/>
      <c r="Q63" s="2"/>
    </row>
    <row r="64" spans="1:17" s="322" customFormat="1" ht="15.75" customHeight="1">
      <c r="A64" s="117">
        <v>3351</v>
      </c>
      <c r="B64" s="89" t="s">
        <v>635</v>
      </c>
      <c r="C64" s="128">
        <f>'PGM2 SERVS.ADMVOS. PARA PRESUP '!L899+'PGM2 SERVS.ADMVOS. PARA PRESUP '!L719</f>
        <v>2400000</v>
      </c>
      <c r="D64" s="2"/>
      <c r="E64" s="2"/>
      <c r="F64" s="2"/>
      <c r="G64" s="2"/>
      <c r="H64" s="2"/>
      <c r="I64" s="2"/>
      <c r="J64" s="2"/>
      <c r="K64" s="2"/>
      <c r="L64" s="2"/>
      <c r="M64" s="2"/>
      <c r="N64" s="2"/>
      <c r="O64" s="2"/>
      <c r="P64" s="2"/>
      <c r="Q64" s="2"/>
    </row>
    <row r="65" spans="1:3" ht="25.5" customHeight="1">
      <c r="A65" s="117">
        <v>3361</v>
      </c>
      <c r="B65" s="127" t="s">
        <v>377</v>
      </c>
      <c r="C65" s="128">
        <f>'PGM2 SERVS.ADMVOS. PARA PRESUP '!L966</f>
        <v>3000000</v>
      </c>
    </row>
    <row r="66" spans="1:3" ht="15.75" customHeight="1">
      <c r="A66" s="117">
        <v>3362</v>
      </c>
      <c r="B66" s="127" t="s">
        <v>382</v>
      </c>
      <c r="C66" s="128">
        <f>'PGM2 SERVS.ADMVOS. PARA PRESUP '!L239+'PGM2 SERVS.ADMVOS. PARA PRESUP '!L491+'PGM2 SERVS.ADMVOS. PARA PRESUP '!L560+'PGM2 SERVS.ADMVOS. PARA PRESUP '!L604+'PGM2 SERVS.ADMVOS. PARA PRESUP '!L682+'PGM2 SERVS.ADMVOS. PARA PRESUP '!L772+'PGM2 SERVS.ADMVOS. PARA PRESUP '!L812+'PGM2 SERVS.ADMVOS. PARA PRESUP '!L1006+'PGM2 SERVS.PUB.PARA PRESUP 2018'!L51+'PGM2 SERVS.PUB.PARA PRESUP 2018'!L133+'PGM2 SERVS.PUB.PARA PRESUP 2018'!L335+'PGM2 SERVS.PUB.PARA PRESUP 2018'!L454+'PGM2 SERVS.PUB.PARA PRESUP 2018'!L499+'PGM2 SERVS.PUB.PARA PRESUP 2018'!L576+'PGM2 SERVS.PUB.PARA PRESUP 2018'!L619+'PGM2 SERVS.PUB.PARA PRESUP 2018'!L664+'PGM2 SERVS.PUB.PARA PRESUP 2018'!L1038</f>
        <v>200000</v>
      </c>
    </row>
    <row r="67" spans="1:3" ht="15.75" customHeight="1">
      <c r="A67" s="117">
        <v>3393</v>
      </c>
      <c r="B67" s="127" t="s">
        <v>383</v>
      </c>
      <c r="C67" s="128">
        <f>'PGM2 SERVS.PUB.PARA PRESUP 2018'!L455+'PGM2 SERVS.PUB.PARA PRESUP 2018'!L719</f>
        <v>60000000</v>
      </c>
    </row>
    <row r="68" spans="1:3" ht="15.75" customHeight="1">
      <c r="A68" s="117">
        <v>3396</v>
      </c>
      <c r="B68" s="127" t="s">
        <v>385</v>
      </c>
      <c r="C68" s="128">
        <f>'PGM2 SERVS.PUB.PARA PRESUP 2018'!L456</f>
        <v>18000000</v>
      </c>
    </row>
    <row r="69" spans="1:3" ht="15.75" customHeight="1">
      <c r="A69" s="117">
        <v>3411</v>
      </c>
      <c r="B69" s="127" t="s">
        <v>386</v>
      </c>
      <c r="C69" s="128">
        <f>'PGM2 SERVS.ADMVOS. PARA PRESUP '!L721</f>
        <v>2112000</v>
      </c>
    </row>
    <row r="70" spans="1:3" ht="15.75" customHeight="1">
      <c r="A70" s="117">
        <v>3451</v>
      </c>
      <c r="B70" s="127" t="s">
        <v>387</v>
      </c>
      <c r="C70" s="128">
        <f>'PGM2 SERVS.ADMVOS. PARA PRESUP '!L967</f>
        <v>750000</v>
      </c>
    </row>
    <row r="71" spans="1:3" ht="15.75" customHeight="1">
      <c r="A71" s="117">
        <v>3511</v>
      </c>
      <c r="B71" s="127" t="s">
        <v>388</v>
      </c>
      <c r="C71" s="128">
        <f>'PGM2 SERVS.ADMVOS. PARA PRESUP '!L969+'PGM2 SERVS.ADMVOS. PARA PRESUP '!L1251+'PGM2 SERVS.PUB.PARA PRESUP 2018'!L1118</f>
        <v>600000</v>
      </c>
    </row>
    <row r="72" spans="1:3" ht="25.5" customHeight="1">
      <c r="A72" s="117">
        <v>3521</v>
      </c>
      <c r="B72" s="127" t="s">
        <v>390</v>
      </c>
      <c r="C72" s="128">
        <f>'PGM2 SERVS.ADMVOS. PARA PRESUP '!L968</f>
        <v>40000</v>
      </c>
    </row>
    <row r="73" spans="1:3" ht="24.75" customHeight="1">
      <c r="A73" s="117">
        <v>3531</v>
      </c>
      <c r="B73" s="127" t="s">
        <v>391</v>
      </c>
      <c r="C73" s="128">
        <f>'PGM2 SERVS.ADMVOS. PARA PRESUP '!L383+'PGM2 SERVS.ADMVOS. PARA PRESUP '!L774+'PGM2 SERVS.PUB.PARA PRESUP 2018'!L179</f>
        <v>150000</v>
      </c>
    </row>
    <row r="74" spans="1:3" s="358" customFormat="1" ht="24.75" customHeight="1">
      <c r="A74" s="110">
        <v>3541</v>
      </c>
      <c r="B74" s="89" t="s">
        <v>379</v>
      </c>
      <c r="C74" s="128">
        <f>'PGM2 SERVS.PUB.PARA PRESUP 2018'!L577+'PGM2 SERVS.PUB.PARA PRESUP 2018'!L620</f>
        <v>1000000</v>
      </c>
    </row>
    <row r="75" spans="1:3" ht="22.5" customHeight="1">
      <c r="A75" s="117">
        <v>3551</v>
      </c>
      <c r="B75" s="127" t="s">
        <v>346</v>
      </c>
      <c r="C75" s="128">
        <f>'PGM2 SERVS.PUB.PARA PRESUP 2018'!L1119</f>
        <v>20000</v>
      </c>
    </row>
    <row r="76" spans="1:3" s="322" customFormat="1" ht="22.5" customHeight="1">
      <c r="A76" s="117">
        <v>3571</v>
      </c>
      <c r="B76" s="89" t="s">
        <v>636</v>
      </c>
      <c r="C76" s="128">
        <f>'PGM2 SERVS.PUB.PARA PRESUP 2018'!L52</f>
        <v>1000000</v>
      </c>
    </row>
    <row r="77" spans="1:3" ht="18" customHeight="1">
      <c r="A77" s="117">
        <v>3581</v>
      </c>
      <c r="B77" s="127" t="s">
        <v>397</v>
      </c>
      <c r="C77" s="128">
        <f>'PGM2 SERVS.ADMVOS. PARA PRESUP '!L971+'PGM2 SERVS.PUB.PARA PRESUP 2018'!L289+'PGM2 SERVS.PUB.PARA PRESUP 2018'!L365+'PGM2 SERVS.PUB.PARA PRESUP 2018'!L459+'PGM2 SERVS.PUB.PARA PRESUP 2018'!L578+'PGM2 SERVS.PUB.PARA PRESUP 2018'!L621</f>
        <v>156000000</v>
      </c>
    </row>
    <row r="78" spans="1:3" ht="15.75" customHeight="1">
      <c r="A78" s="117">
        <v>3612</v>
      </c>
      <c r="B78" s="127" t="s">
        <v>378</v>
      </c>
      <c r="C78" s="128">
        <f>'PGM2 SERVS.ADMVOS. PARA PRESUP '!L240+'PGM2 SERVS.ADMVOS. PARA PRESUP '!L903+'PGM2 SERVS.ADMVOS. PARA PRESUP '!L1045</f>
        <v>3000000</v>
      </c>
    </row>
    <row r="79" spans="1:3" ht="15.75" customHeight="1">
      <c r="A79" s="117">
        <v>3613</v>
      </c>
      <c r="B79" s="127" t="s">
        <v>200</v>
      </c>
      <c r="C79" s="128">
        <f>'PGM2 SERVS.ADMVOS. PARA PRESUP '!L241+'PGM2 SERVS.PUB.PARA PRESUP 2018'!L460+'PGM2 SERVS.PUB.PARA PRESUP 2018'!L1039</f>
        <v>2000000</v>
      </c>
    </row>
    <row r="80" spans="1:3" ht="15.75" customHeight="1">
      <c r="A80" s="117">
        <v>3711</v>
      </c>
      <c r="B80" s="127" t="s">
        <v>398</v>
      </c>
      <c r="C80" s="128">
        <f>'PGM2 SERVS.ADMVOS. PARA PRESUP '!L136+'PGM2 SERVS.ADMVOS. PARA PRESUP '!L418+'PGM2 SERVS.ADMVOS. PARA PRESUP '!L561+'PGM2 SERVS.PUB.PARA PRESUP 2018'!L53</f>
        <v>300000</v>
      </c>
    </row>
    <row r="81" spans="1:17" ht="15.75" customHeight="1">
      <c r="A81" s="117">
        <v>3721</v>
      </c>
      <c r="B81" s="127" t="s">
        <v>400</v>
      </c>
      <c r="C81" s="128">
        <f>'PGM2 SERVS.ADMVOS. PARA PRESUP '!L38+'PGM2 SERVS.ADMVOS. PARA PRESUP '!L562+'PGM2 SERVS.ADMVOS. PARA PRESUP '!L775+'PGM2 SERVS.ADMVOS. PARA PRESUP '!L814+'PGM2 SERVS.ADMVOS. PARA PRESUP '!L904</f>
        <v>1200000</v>
      </c>
    </row>
    <row r="82" spans="1:17" ht="15.75" customHeight="1">
      <c r="A82" s="117">
        <v>3751</v>
      </c>
      <c r="B82" s="127" t="s">
        <v>403</v>
      </c>
      <c r="C82" s="128">
        <f>'PGM2 SERVS.ADMVOS. PARA PRESUP '!L39+'PGM2 SERVS.ADMVOS. PARA PRESUP '!L97+'PGM2 SERVS.ADMVOS. PARA PRESUP '!L139+'PGM2 SERVS.ADMVOS. PARA PRESUP '!L168+'PGM2 SERVS.ADMVOS. PARA PRESUP '!L203+'PGM2 SERVS.ADMVOS. PARA PRESUP '!L243+'PGM2 SERVS.ADMVOS. PARA PRESUP '!L279+'PGM2 SERVS.ADMVOS. PARA PRESUP '!L307+'PGM2 SERVS.ADMVOS. PARA PRESUP '!L338+'PGM2 SERVS.ADMVOS. PARA PRESUP '!L384+'PGM2 SERVS.ADMVOS. PARA PRESUP '!L456+'PGM2 SERVS.ADMVOS. PARA PRESUP '!L493+'PGM2 SERVS.ADMVOS. PARA PRESUP '!L563+'PGM2 SERVS.ADMVOS. PARA PRESUP '!L605+'PGM2 SERVS.ADMVOS. PARA PRESUP '!L647+'PGM2 SERVS.ADMVOS. PARA PRESUP '!L724+'PGM2 SERVS.ADMVOS. PARA PRESUP '!L776+'PGM2 SERVS.ADMVOS. PARA PRESUP '!L815+'PGM2 SERVS.ADMVOS. PARA PRESUP '!L849+'PGM2 SERVS.ADMVOS. PARA PRESUP '!L905+'PGM2 SERVS.ADMVOS. PARA PRESUP '!L973+'PGM2 SERVS.ADMVOS. PARA PRESUP '!L1008+'PGM2 SERVS.ADMVOS. PARA PRESUP '!L1047+'PGM2 SERVS.ADMVOS. PARA PRESUP '!L1254+'PGM2 SERVS.ADMVOS. PARA PRESUP '!L1293+'PGM2 SERVS.ADMVOS. PARA PRESUP '!L1331+'PGM2 SERVS.ADMVOS. PARA PRESUP '!L1373+'PGM2 SERVS.ADMVOS. PARA PRESUP '!L1410+'PGM2 SERVS.ADMVOS. PARA PRESUP '!L1448+'PGM2 SERVS.ADMVOS. PARA PRESUP '!L1500+'PGM2 SERVS.ADMVOS. PARA PRESUP '!L1544+'PGM2 SERVS.ADMVOS. PARA PRESUP '!L1586+'PGM2 SERVS.ADMVOS. PARA PRESUP '!L1643+'PGM2 SERVS.PUB.PARA PRESUP 2018'!L54+'PGM2 SERVS.PUB.PARA PRESUP 2018'!L102+'PGM2 SERVS.PUB.PARA PRESUP 2018'!L135+'PGM2 SERVS.PUB.PARA PRESUP 2018'!L181+'PGM2 SERVS.PUB.PARA PRESUP 2018'!L228+'PGM2 SERVS.PUB.PARA PRESUP 2018'!L462+'PGM2 SERVS.PUB.PARA PRESUP 2018'!L723+'PGM2 SERVS.PUB.PARA PRESUP 2018'!L867+'PGM2 SERVS.PUB.PARA PRESUP 2018'!L912+'PGM2 SERVS.PUB.PARA PRESUP 2018'!L954+'PGM2 SERVS.PUB.PARA PRESUP 2018'!L999+'PGM2 SERVS.PUB.PARA PRESUP 2018'!L1042+'PGM2 SERVS.PUB.PARA PRESUP 2018'!L1078+'PGM2 SERVS.PUB.PARA PRESUP 2018'!L1121+'PGM2 SERVS.PUB.PARA PRESUP 2018'!L1215+'PGM2 SERVS.ADMVOS. PARA PRESUP '!L420</f>
        <v>100000</v>
      </c>
    </row>
    <row r="83" spans="1:17" ht="15.75" customHeight="1">
      <c r="A83" s="117">
        <v>3821</v>
      </c>
      <c r="B83" s="127" t="s">
        <v>406</v>
      </c>
      <c r="C83" s="128">
        <f>'PGM2 SERVS.ADMVOS. PARA PRESUP '!L138+'PGM2 SERVS.ADMVOS. PARA PRESUP '!L244+'PGM2 SERVS.ADMVOS. PARA PRESUP '!L308+'PGM2 SERVS.ADMVOS. PARA PRESUP '!L457+'PGM2 SERVS.ADMVOS. PARA PRESUP '!L494+'PGM2 SERVS.ADMVOS. PARA PRESUP '!L725+'PGM2 SERVS.ADMVOS. PARA PRESUP '!L816+'PGM2 SERVS.ADMVOS. PARA PRESUP '!L1255+'PGM2 SERVS.ADMVOS. PARA PRESUP '!L1501+'PGM2 SERVS.PUB.PARA PRESUP 2018'!L55+'PGM2 SERVS.PUB.PARA PRESUP 2018'!L463+'PGM2 SERVS.PUB.PARA PRESUP 2018'!L724+'PGM2 SERVS.PUB.PARA PRESUP 2018'!L800+'PGM2 SERVS.PUB.PARA PRESUP 2018'!L868+'PGM2 SERVS.PUB.PARA PRESUP 2018'!L913+'PGM2 SERVS.PUB.PARA PRESUP 2018'!L955+'PGM2 SERVS.PUB.PARA PRESUP 2018'!L1000+'PGM2 SERVS.PUB.PARA PRESUP 2018'!L1122</f>
        <v>3000000</v>
      </c>
    </row>
    <row r="84" spans="1:17" ht="15.75" customHeight="1">
      <c r="A84" s="117">
        <v>3911</v>
      </c>
      <c r="B84" s="127" t="s">
        <v>407</v>
      </c>
      <c r="C84" s="128">
        <f>'PGM2 SERVS.PUB.PARA PRESUP 2018'!L1123</f>
        <v>500000</v>
      </c>
    </row>
    <row r="85" spans="1:17" ht="15.75" customHeight="1">
      <c r="A85" s="117">
        <v>3922</v>
      </c>
      <c r="B85" s="127" t="s">
        <v>265</v>
      </c>
      <c r="C85" s="128">
        <f>'PGM2 SERVS.ADMVOS. PARA PRESUP '!L564+'PGM2 SERVS.ADMVOS. PARA PRESUP '!L726+'PGM2 SERVS.ADMVOS. PARA PRESUP '!L777+'PGM2 SERVS.ADMVOS. PARA PRESUP '!L817+'PGM2 SERVS.ADMVOS. PARA PRESUP '!L974</f>
        <v>5000000</v>
      </c>
    </row>
    <row r="86" spans="1:17" ht="15.75" customHeight="1">
      <c r="A86" s="117">
        <v>3941</v>
      </c>
      <c r="B86" s="127" t="s">
        <v>408</v>
      </c>
      <c r="C86" s="128">
        <f>'PGM2 SERVS.ADMVOS. PARA PRESUP '!L280</f>
        <v>19200000</v>
      </c>
    </row>
    <row r="87" spans="1:17" ht="18.75" customHeight="1">
      <c r="A87" s="117">
        <v>3951</v>
      </c>
      <c r="B87" s="127" t="s">
        <v>411</v>
      </c>
      <c r="C87" s="128">
        <f>'PGM2 SERVS.ADMVOS. PARA PRESUP '!L727</f>
        <v>30000</v>
      </c>
    </row>
    <row r="88" spans="1:17" ht="18.75" customHeight="1">
      <c r="A88" s="117">
        <v>3981</v>
      </c>
      <c r="B88" s="127" t="s">
        <v>412</v>
      </c>
      <c r="C88" s="128">
        <f>'PGM2 SERVS.ADMVOS. PARA PRESUP '!L728</f>
        <v>15000000</v>
      </c>
      <c r="D88" s="2"/>
      <c r="E88" s="2"/>
      <c r="F88" s="2"/>
      <c r="G88" s="2"/>
      <c r="H88" s="2"/>
      <c r="I88" s="2"/>
      <c r="J88" s="2"/>
      <c r="K88" s="2"/>
      <c r="L88" s="2"/>
      <c r="M88" s="2"/>
      <c r="N88" s="2"/>
      <c r="O88" s="2"/>
      <c r="P88" s="2"/>
      <c r="Q88" s="2"/>
    </row>
    <row r="89" spans="1:17" ht="15.75" customHeight="1">
      <c r="A89" s="119"/>
      <c r="B89" s="129" t="s">
        <v>14</v>
      </c>
      <c r="C89" s="130">
        <f>SUM(C51:C88)</f>
        <v>427701600</v>
      </c>
      <c r="D89" s="2"/>
      <c r="E89" s="2"/>
      <c r="F89" s="2"/>
      <c r="G89" s="2"/>
      <c r="H89" s="2"/>
      <c r="I89" s="2"/>
      <c r="J89" s="2"/>
      <c r="K89" s="2"/>
      <c r="L89" s="2"/>
      <c r="M89" s="2"/>
      <c r="N89" s="2"/>
      <c r="O89" s="2"/>
      <c r="P89" s="2"/>
      <c r="Q89" s="2"/>
    </row>
    <row r="90" spans="1:17" ht="15.75" customHeight="1">
      <c r="A90" s="119"/>
      <c r="B90" s="120"/>
      <c r="C90" s="121"/>
      <c r="D90" s="2"/>
      <c r="E90" s="2"/>
      <c r="F90" s="2"/>
      <c r="G90" s="2"/>
      <c r="H90" s="2"/>
      <c r="I90" s="2"/>
      <c r="J90" s="2"/>
      <c r="K90" s="2"/>
      <c r="L90" s="2"/>
      <c r="M90" s="2"/>
      <c r="N90" s="2"/>
      <c r="O90" s="2"/>
      <c r="P90" s="2"/>
      <c r="Q90" s="2"/>
    </row>
    <row r="91" spans="1:17" ht="15.75" customHeight="1">
      <c r="A91" s="474" t="s">
        <v>418</v>
      </c>
      <c r="B91" s="475"/>
      <c r="C91" s="475"/>
      <c r="D91" s="2"/>
      <c r="E91" s="2"/>
      <c r="F91" s="2"/>
      <c r="G91" s="2"/>
      <c r="H91" s="2"/>
      <c r="I91" s="2"/>
      <c r="J91" s="2"/>
      <c r="K91" s="2"/>
      <c r="L91" s="2"/>
      <c r="M91" s="2"/>
      <c r="N91" s="2"/>
      <c r="O91" s="2"/>
      <c r="P91" s="2"/>
      <c r="Q91" s="2"/>
    </row>
    <row r="92" spans="1:17" ht="15.75" customHeight="1">
      <c r="A92" s="112" t="s">
        <v>253</v>
      </c>
      <c r="B92" s="112" t="s">
        <v>254</v>
      </c>
      <c r="C92" s="113" t="s">
        <v>6</v>
      </c>
      <c r="D92" s="2"/>
      <c r="E92" s="2"/>
      <c r="F92" s="2"/>
      <c r="G92" s="2"/>
      <c r="H92" s="2"/>
      <c r="I92" s="2"/>
      <c r="J92" s="2"/>
      <c r="K92" s="2"/>
      <c r="L92" s="2"/>
      <c r="M92" s="2"/>
      <c r="N92" s="2"/>
      <c r="O92" s="2"/>
      <c r="P92" s="2"/>
      <c r="Q92" s="2"/>
    </row>
    <row r="93" spans="1:17" ht="15.75" customHeight="1">
      <c r="A93" s="131">
        <v>4391</v>
      </c>
      <c r="B93" s="132" t="s">
        <v>420</v>
      </c>
      <c r="C93" s="133">
        <f>'PGM2 SERVS.ADMVOS. PARA PRESUP '!L1196+'PGM2 SERVS.ADMVOS. PARA PRESUP '!L142+'PGM2 SERVS.ADMVOS. PARA PRESUP '!L1694</f>
        <v>178960000</v>
      </c>
      <c r="D93" s="2"/>
      <c r="E93" s="2"/>
      <c r="F93" s="2"/>
      <c r="G93" s="2"/>
      <c r="H93" s="2"/>
      <c r="I93" s="2"/>
      <c r="J93" s="2"/>
      <c r="K93" s="2"/>
      <c r="L93" s="2"/>
      <c r="M93" s="2"/>
      <c r="N93" s="2"/>
      <c r="O93" s="2"/>
      <c r="P93" s="2"/>
      <c r="Q93" s="2"/>
    </row>
    <row r="94" spans="1:17" ht="15.75" customHeight="1">
      <c r="A94" s="134">
        <v>4411</v>
      </c>
      <c r="B94" s="135" t="s">
        <v>425</v>
      </c>
      <c r="C94" s="136">
        <f>'PGM2 SERVS.ADMVOS. PARA PRESUP '!L143+'PGM2 SERVS.ADMVOS. PARA PRESUP '!L650+'PGM2 SERVS.PUB.PARA PRESUP 2018'!L61</f>
        <v>35575000</v>
      </c>
      <c r="D94" s="2"/>
      <c r="E94" s="2"/>
      <c r="F94" s="2"/>
      <c r="G94" s="2"/>
      <c r="H94" s="2"/>
      <c r="I94" s="2"/>
      <c r="J94" s="2"/>
      <c r="K94" s="2"/>
      <c r="L94" s="2"/>
      <c r="M94" s="2"/>
      <c r="N94" s="2"/>
      <c r="O94" s="2"/>
      <c r="P94" s="2"/>
      <c r="Q94" s="2"/>
    </row>
    <row r="95" spans="1:17" ht="15.75" customHeight="1">
      <c r="A95" s="134">
        <v>4811</v>
      </c>
      <c r="B95" s="135" t="s">
        <v>427</v>
      </c>
      <c r="C95" s="136">
        <f>'PGM2 SERVS.ADMVOS. PARA PRESUP '!L144+'PGM2 SERVS.PUB.PARA PRESUP 2018'!L1219</f>
        <v>150000</v>
      </c>
      <c r="D95" s="2"/>
      <c r="E95" s="2"/>
      <c r="F95" s="2"/>
      <c r="G95" s="2"/>
      <c r="H95" s="2"/>
      <c r="I95" s="2"/>
      <c r="J95" s="2"/>
      <c r="K95" s="2"/>
      <c r="L95" s="2"/>
      <c r="M95" s="2"/>
      <c r="N95" s="2"/>
      <c r="O95" s="2"/>
      <c r="P95" s="2"/>
      <c r="Q95" s="2"/>
    </row>
    <row r="96" spans="1:17" ht="15.75" customHeight="1">
      <c r="A96" s="119"/>
      <c r="B96" s="129" t="s">
        <v>14</v>
      </c>
      <c r="C96" s="121">
        <f>SUM(C93:C95)</f>
        <v>214685000</v>
      </c>
      <c r="D96" s="2"/>
      <c r="E96" s="2"/>
      <c r="F96" s="2"/>
      <c r="G96" s="2"/>
      <c r="H96" s="2"/>
      <c r="I96" s="2"/>
      <c r="J96" s="2"/>
      <c r="K96" s="2"/>
      <c r="L96" s="2"/>
      <c r="M96" s="2"/>
      <c r="N96" s="2"/>
      <c r="O96" s="2"/>
      <c r="P96" s="2"/>
      <c r="Q96" s="2"/>
    </row>
    <row r="97" spans="1:17" ht="15.75" customHeight="1">
      <c r="A97" s="119"/>
      <c r="B97" s="120"/>
      <c r="C97" s="121"/>
      <c r="D97" s="2"/>
      <c r="E97" s="2"/>
      <c r="F97" s="2"/>
      <c r="G97" s="2"/>
      <c r="H97" s="2"/>
      <c r="I97" s="2"/>
      <c r="J97" s="2"/>
      <c r="K97" s="2"/>
      <c r="L97" s="2"/>
      <c r="M97" s="2"/>
      <c r="N97" s="2"/>
      <c r="O97" s="2"/>
      <c r="P97" s="2"/>
      <c r="Q97" s="2"/>
    </row>
    <row r="98" spans="1:17" ht="15.75" customHeight="1">
      <c r="A98" s="119"/>
      <c r="B98" s="120"/>
      <c r="C98" s="121"/>
      <c r="D98" s="2"/>
      <c r="E98" s="2"/>
      <c r="F98" s="2"/>
      <c r="G98" s="2"/>
      <c r="H98" s="2"/>
      <c r="I98" s="2"/>
      <c r="J98" s="2"/>
      <c r="K98" s="2"/>
      <c r="L98" s="2"/>
      <c r="M98" s="2"/>
      <c r="N98" s="2"/>
      <c r="O98" s="2"/>
      <c r="P98" s="2"/>
      <c r="Q98" s="2"/>
    </row>
    <row r="99" spans="1:17" ht="15.75" customHeight="1">
      <c r="A99" s="474" t="s">
        <v>418</v>
      </c>
      <c r="B99" s="475"/>
      <c r="C99" s="475"/>
      <c r="D99" s="2"/>
      <c r="E99" s="2"/>
      <c r="F99" s="2"/>
      <c r="G99" s="2"/>
      <c r="H99" s="2"/>
      <c r="I99" s="2"/>
      <c r="J99" s="2"/>
      <c r="K99" s="2"/>
      <c r="L99" s="2"/>
      <c r="M99" s="2"/>
      <c r="N99" s="2"/>
      <c r="O99" s="2"/>
      <c r="P99" s="2"/>
      <c r="Q99" s="2"/>
    </row>
    <row r="100" spans="1:17" ht="15.75" customHeight="1">
      <c r="A100" s="112" t="s">
        <v>253</v>
      </c>
      <c r="B100" s="112" t="s">
        <v>254</v>
      </c>
      <c r="C100" s="113" t="s">
        <v>6</v>
      </c>
      <c r="D100" s="2"/>
      <c r="E100" s="2"/>
      <c r="F100" s="2"/>
      <c r="G100" s="2"/>
      <c r="H100" s="2"/>
      <c r="I100" s="2"/>
      <c r="J100" s="2"/>
      <c r="K100" s="2"/>
      <c r="L100" s="2"/>
      <c r="M100" s="2"/>
      <c r="N100" s="2"/>
      <c r="O100" s="2"/>
      <c r="P100" s="2"/>
      <c r="Q100" s="2"/>
    </row>
    <row r="101" spans="1:17" ht="15.75" customHeight="1">
      <c r="A101" s="131">
        <v>5000</v>
      </c>
      <c r="B101" s="132" t="s">
        <v>434</v>
      </c>
      <c r="C101" s="133">
        <f>'ANALITICO DE OBRAS (PIM)'!O58</f>
        <v>10779864</v>
      </c>
      <c r="D101" s="2"/>
      <c r="E101" s="2"/>
      <c r="F101" s="2"/>
      <c r="G101" s="2"/>
      <c r="H101" s="2"/>
      <c r="I101" s="2"/>
      <c r="J101" s="2"/>
      <c r="K101" s="2"/>
      <c r="L101" s="2"/>
      <c r="M101" s="2"/>
      <c r="N101" s="2"/>
      <c r="O101" s="2"/>
      <c r="P101" s="2"/>
      <c r="Q101" s="2"/>
    </row>
    <row r="102" spans="1:17" ht="15.75" customHeight="1">
      <c r="A102" s="131">
        <v>6000</v>
      </c>
      <c r="B102" s="132" t="s">
        <v>638</v>
      </c>
      <c r="C102" s="133">
        <f>'ANALITICO DE OBRAS (PIM)'!O19</f>
        <v>49220136</v>
      </c>
      <c r="D102" s="2"/>
      <c r="E102" s="2"/>
      <c r="F102" s="2"/>
      <c r="G102" s="2"/>
      <c r="H102" s="2"/>
      <c r="I102" s="2"/>
      <c r="J102" s="2"/>
      <c r="K102" s="2"/>
      <c r="L102" s="2"/>
      <c r="M102" s="2"/>
      <c r="N102" s="2"/>
      <c r="O102" s="2"/>
      <c r="P102" s="2"/>
      <c r="Q102" s="2"/>
    </row>
    <row r="103" spans="1:17" ht="15.75" customHeight="1">
      <c r="A103" s="119"/>
      <c r="B103" s="129" t="s">
        <v>14</v>
      </c>
      <c r="C103" s="121">
        <f>SUM(C101:C102)</f>
        <v>60000000</v>
      </c>
      <c r="D103" s="2"/>
      <c r="E103" s="2"/>
      <c r="F103" s="2"/>
      <c r="G103" s="2"/>
      <c r="H103" s="2"/>
      <c r="I103" s="2"/>
      <c r="J103" s="2"/>
      <c r="K103" s="2"/>
      <c r="L103" s="2"/>
      <c r="M103" s="2"/>
      <c r="N103" s="2"/>
      <c r="O103" s="2"/>
      <c r="P103" s="2"/>
      <c r="Q103" s="2"/>
    </row>
    <row r="104" spans="1:17" ht="15.75" customHeight="1">
      <c r="A104" s="119"/>
      <c r="B104" s="120"/>
      <c r="C104" s="121"/>
      <c r="D104" s="2"/>
      <c r="E104" s="2"/>
      <c r="F104" s="2"/>
      <c r="G104" s="2"/>
      <c r="H104" s="2"/>
      <c r="I104" s="2"/>
      <c r="J104" s="2"/>
      <c r="K104" s="2"/>
      <c r="L104" s="2"/>
      <c r="M104" s="2"/>
      <c r="N104" s="2"/>
      <c r="O104" s="2"/>
      <c r="P104" s="2"/>
      <c r="Q104" s="2"/>
    </row>
    <row r="105" spans="1:17" ht="15.75" customHeight="1">
      <c r="A105" s="119"/>
      <c r="B105" s="120"/>
      <c r="C105" s="121"/>
      <c r="D105" s="2"/>
      <c r="E105" s="2"/>
      <c r="F105" s="2"/>
      <c r="G105" s="2"/>
      <c r="H105" s="2"/>
      <c r="I105" s="2"/>
      <c r="J105" s="2"/>
      <c r="K105" s="2"/>
      <c r="L105" s="2"/>
      <c r="M105" s="2"/>
      <c r="N105" s="2"/>
      <c r="O105" s="2"/>
      <c r="P105" s="2"/>
      <c r="Q105" s="2"/>
    </row>
    <row r="106" spans="1:17" ht="15.75" customHeight="1">
      <c r="A106" s="474" t="s">
        <v>438</v>
      </c>
      <c r="B106" s="475"/>
      <c r="C106" s="475"/>
      <c r="D106" s="2"/>
      <c r="E106" s="2"/>
      <c r="F106" s="2"/>
      <c r="G106" s="2"/>
      <c r="H106" s="2"/>
      <c r="I106" s="2"/>
      <c r="J106" s="2"/>
      <c r="K106" s="2"/>
      <c r="L106" s="2"/>
      <c r="M106" s="2"/>
      <c r="N106" s="2"/>
      <c r="O106" s="2"/>
      <c r="P106" s="2"/>
      <c r="Q106" s="2"/>
    </row>
    <row r="107" spans="1:17" ht="15.75" customHeight="1">
      <c r="A107" s="112" t="s">
        <v>253</v>
      </c>
      <c r="B107" s="112" t="s">
        <v>254</v>
      </c>
      <c r="C107" s="113" t="s">
        <v>6</v>
      </c>
      <c r="D107" s="2"/>
      <c r="E107" s="2"/>
      <c r="F107" s="2"/>
      <c r="G107" s="2"/>
      <c r="H107" s="2"/>
      <c r="I107" s="2"/>
      <c r="J107" s="2"/>
      <c r="K107" s="2"/>
      <c r="L107" s="2"/>
      <c r="M107" s="2"/>
      <c r="N107" s="2"/>
      <c r="O107" s="2"/>
      <c r="P107" s="2"/>
      <c r="Q107" s="2"/>
    </row>
    <row r="108" spans="1:17" ht="15.75" customHeight="1">
      <c r="A108" s="114">
        <v>9111</v>
      </c>
      <c r="B108" s="115" t="s">
        <v>299</v>
      </c>
      <c r="C108" s="126">
        <f>'PGM2 SERVS.ADMVOS. PARA PRESUP '!L732</f>
        <v>105228172</v>
      </c>
      <c r="D108" s="2"/>
      <c r="E108" s="2"/>
      <c r="F108" s="2"/>
      <c r="G108" s="2"/>
      <c r="H108" s="2"/>
      <c r="I108" s="2"/>
      <c r="J108" s="2"/>
      <c r="K108" s="2"/>
      <c r="L108" s="2"/>
      <c r="M108" s="2"/>
      <c r="N108" s="2"/>
      <c r="O108" s="2"/>
      <c r="P108" s="2"/>
      <c r="Q108" s="2"/>
    </row>
    <row r="109" spans="1:17" ht="15.75" customHeight="1">
      <c r="A109" s="117">
        <v>9212</v>
      </c>
      <c r="B109" s="118" t="s">
        <v>439</v>
      </c>
      <c r="C109" s="128">
        <f>'PGM2 SERVS.ADMVOS. PARA PRESUP '!L733</f>
        <v>6245173.1800000006</v>
      </c>
      <c r="D109" s="2"/>
      <c r="E109" s="2"/>
      <c r="F109" s="2"/>
      <c r="G109" s="2"/>
      <c r="H109" s="2"/>
      <c r="I109" s="2"/>
      <c r="J109" s="2"/>
      <c r="K109" s="2"/>
      <c r="L109" s="2"/>
      <c r="M109" s="2"/>
      <c r="N109" s="2"/>
      <c r="O109" s="2"/>
      <c r="P109" s="2"/>
      <c r="Q109" s="2"/>
    </row>
    <row r="110" spans="1:17" ht="15.75" customHeight="1">
      <c r="A110" s="119"/>
      <c r="B110" s="120" t="s">
        <v>14</v>
      </c>
      <c r="C110" s="121">
        <f>SUM(C108:C109)</f>
        <v>111473345.18000001</v>
      </c>
      <c r="D110" s="2"/>
      <c r="E110" s="2"/>
      <c r="F110" s="2"/>
      <c r="G110" s="2"/>
      <c r="H110" s="2"/>
      <c r="I110" s="2"/>
      <c r="J110" s="2"/>
      <c r="K110" s="2"/>
      <c r="L110" s="2"/>
      <c r="M110" s="2"/>
      <c r="N110" s="2"/>
      <c r="O110" s="2"/>
      <c r="P110" s="2"/>
      <c r="Q110" s="2"/>
    </row>
    <row r="111" spans="1:17" ht="15.75" customHeight="1">
      <c r="A111" s="119"/>
      <c r="B111" s="122"/>
      <c r="C111" s="123"/>
      <c r="D111" s="2"/>
      <c r="E111" s="2"/>
      <c r="F111" s="2"/>
      <c r="G111" s="2"/>
      <c r="H111" s="2"/>
      <c r="I111" s="2"/>
      <c r="J111" s="2"/>
      <c r="K111" s="2"/>
      <c r="L111" s="2"/>
      <c r="M111" s="2"/>
      <c r="N111" s="2"/>
      <c r="O111" s="2"/>
      <c r="P111" s="2"/>
      <c r="Q111" s="2"/>
    </row>
    <row r="112" spans="1:17" ht="15.75" customHeight="1">
      <c r="A112" s="119"/>
      <c r="B112" s="122"/>
      <c r="C112" s="123"/>
      <c r="D112" s="2"/>
      <c r="E112" s="2"/>
      <c r="F112" s="2"/>
      <c r="G112" s="2"/>
      <c r="H112" s="2"/>
      <c r="I112" s="2"/>
      <c r="J112" s="2"/>
      <c r="K112" s="2"/>
      <c r="L112" s="2"/>
      <c r="M112" s="2"/>
      <c r="N112" s="2"/>
      <c r="O112" s="2"/>
      <c r="P112" s="2"/>
      <c r="Q112" s="2"/>
    </row>
    <row r="113" spans="1:17" ht="15.75" customHeight="1">
      <c r="A113" s="119"/>
      <c r="B113" s="122"/>
      <c r="C113" s="123">
        <f>+C18+C48+C89+C96+C103+C110</f>
        <v>1652920771.9999998</v>
      </c>
      <c r="D113" s="2"/>
      <c r="E113" s="2"/>
      <c r="F113" s="2"/>
      <c r="G113" s="2"/>
      <c r="H113" s="2"/>
      <c r="I113" s="2"/>
      <c r="J113" s="2"/>
      <c r="K113" s="2"/>
      <c r="L113" s="2"/>
      <c r="M113" s="2"/>
      <c r="N113" s="2"/>
      <c r="O113" s="2"/>
      <c r="P113" s="2"/>
      <c r="Q113" s="2"/>
    </row>
    <row r="114" spans="1:17" ht="15.75" customHeight="1">
      <c r="A114" s="119"/>
      <c r="B114" s="122"/>
      <c r="C114" s="123"/>
      <c r="D114" s="2"/>
      <c r="E114" s="2"/>
      <c r="F114" s="2"/>
      <c r="G114" s="2"/>
      <c r="H114" s="2"/>
      <c r="I114" s="2"/>
      <c r="J114" s="2"/>
      <c r="K114" s="2"/>
      <c r="L114" s="2"/>
      <c r="M114" s="2"/>
      <c r="N114" s="2"/>
      <c r="O114" s="2"/>
      <c r="P114" s="2"/>
      <c r="Q114" s="2"/>
    </row>
    <row r="115" spans="1:17" ht="15.75" customHeight="1">
      <c r="A115" s="119"/>
      <c r="B115" s="137"/>
      <c r="C115" s="123"/>
      <c r="D115" s="2"/>
      <c r="E115" s="2"/>
      <c r="F115" s="2"/>
      <c r="G115" s="2"/>
      <c r="H115" s="2"/>
      <c r="I115" s="2"/>
      <c r="J115" s="2"/>
      <c r="K115" s="2"/>
      <c r="L115" s="2"/>
      <c r="M115" s="2"/>
      <c r="N115" s="2"/>
      <c r="O115" s="2"/>
      <c r="P115" s="2"/>
      <c r="Q115" s="2"/>
    </row>
    <row r="116" spans="1:17" ht="15.75" customHeight="1">
      <c r="A116" s="119"/>
      <c r="B116" s="122"/>
      <c r="C116" s="123"/>
      <c r="D116" s="2"/>
      <c r="E116" s="2"/>
      <c r="F116" s="2"/>
      <c r="G116" s="2"/>
      <c r="H116" s="2"/>
      <c r="I116" s="2"/>
      <c r="J116" s="2"/>
      <c r="K116" s="2"/>
      <c r="L116" s="2"/>
      <c r="M116" s="2"/>
      <c r="N116" s="2"/>
      <c r="O116" s="2"/>
      <c r="P116" s="2"/>
      <c r="Q116" s="2"/>
    </row>
    <row r="117" spans="1:17" ht="15.75" customHeight="1">
      <c r="A117" s="119"/>
      <c r="B117" s="122"/>
      <c r="C117" s="123"/>
    </row>
    <row r="118" spans="1:17" ht="15.75" customHeight="1">
      <c r="A118" s="119"/>
      <c r="B118" s="122"/>
      <c r="C118" s="123"/>
    </row>
    <row r="119" spans="1:17" ht="15.75" customHeight="1">
      <c r="A119" s="119"/>
      <c r="B119" s="122"/>
      <c r="C119" s="123"/>
    </row>
    <row r="120" spans="1:17" ht="15.75" customHeight="1">
      <c r="A120" s="119"/>
      <c r="B120" s="122"/>
      <c r="C120" s="123"/>
    </row>
    <row r="121" spans="1:17" ht="15.75" customHeight="1">
      <c r="A121" s="119"/>
      <c r="B121" s="122"/>
      <c r="C121" s="123"/>
    </row>
    <row r="122" spans="1:17" ht="15.75" customHeight="1">
      <c r="A122" s="119"/>
      <c r="B122" s="122"/>
      <c r="C122" s="123"/>
    </row>
    <row r="123" spans="1:17" ht="15.75" customHeight="1">
      <c r="A123" s="119"/>
      <c r="B123" s="122"/>
      <c r="C123" s="123"/>
    </row>
    <row r="124" spans="1:17" ht="15.75" customHeight="1">
      <c r="A124" s="119"/>
      <c r="B124" s="122"/>
      <c r="C124" s="123"/>
    </row>
    <row r="125" spans="1:17" ht="15.75" customHeight="1">
      <c r="A125" s="119"/>
      <c r="B125" s="122"/>
      <c r="C125" s="123"/>
    </row>
    <row r="126" spans="1:17" ht="15.75" customHeight="1">
      <c r="A126" s="119"/>
      <c r="B126" s="122"/>
      <c r="C126" s="123"/>
    </row>
    <row r="127" spans="1:17" ht="15.75" customHeight="1">
      <c r="A127" s="119"/>
      <c r="B127" s="122"/>
      <c r="C127" s="123"/>
    </row>
    <row r="128" spans="1:17" ht="15.75" customHeight="1">
      <c r="A128" s="119"/>
      <c r="B128" s="122"/>
      <c r="C128" s="123"/>
    </row>
    <row r="129" spans="1:3" ht="15.75" customHeight="1">
      <c r="A129" s="119"/>
      <c r="B129" s="122"/>
      <c r="C129" s="123"/>
    </row>
    <row r="130" spans="1:3" ht="15.75" customHeight="1">
      <c r="A130" s="119"/>
      <c r="B130" s="122"/>
      <c r="C130" s="123"/>
    </row>
    <row r="131" spans="1:3" ht="15.75" customHeight="1">
      <c r="A131" s="119"/>
      <c r="B131" s="122"/>
      <c r="C131" s="123"/>
    </row>
    <row r="132" spans="1:3" ht="15.75" customHeight="1">
      <c r="A132" s="119"/>
      <c r="B132" s="122"/>
      <c r="C132" s="123"/>
    </row>
    <row r="133" spans="1:3" ht="15.75" customHeight="1">
      <c r="A133" s="119"/>
      <c r="B133" s="122"/>
      <c r="C133" s="123"/>
    </row>
    <row r="134" spans="1:3" ht="15.75" customHeight="1">
      <c r="A134" s="119"/>
      <c r="B134" s="122"/>
      <c r="C134" s="123"/>
    </row>
    <row r="135" spans="1:3" ht="15.75" customHeight="1">
      <c r="A135" s="119"/>
      <c r="B135" s="122"/>
      <c r="C135" s="123"/>
    </row>
    <row r="136" spans="1:3" ht="15.75" customHeight="1">
      <c r="A136" s="119"/>
      <c r="B136" s="122"/>
      <c r="C136" s="123"/>
    </row>
    <row r="137" spans="1:3" ht="15.75" customHeight="1">
      <c r="A137" s="119"/>
      <c r="B137" s="122"/>
      <c r="C137" s="123"/>
    </row>
    <row r="138" spans="1:3" ht="15.75" customHeight="1">
      <c r="A138" s="119"/>
      <c r="B138" s="122"/>
      <c r="C138" s="123"/>
    </row>
    <row r="139" spans="1:3" ht="15.75" customHeight="1">
      <c r="A139" s="119"/>
      <c r="B139" s="122"/>
      <c r="C139" s="123"/>
    </row>
    <row r="140" spans="1:3" ht="15.75" customHeight="1">
      <c r="A140" s="119"/>
      <c r="B140" s="122"/>
      <c r="C140" s="123"/>
    </row>
    <row r="141" spans="1:3" ht="15.75" customHeight="1">
      <c r="A141" s="119"/>
      <c r="B141" s="122"/>
      <c r="C141" s="123"/>
    </row>
    <row r="142" spans="1:3" ht="15.75" customHeight="1">
      <c r="A142" s="119"/>
      <c r="B142" s="122"/>
      <c r="C142" s="123"/>
    </row>
    <row r="143" spans="1:3" ht="15.75" customHeight="1">
      <c r="A143" s="119"/>
      <c r="B143" s="122"/>
      <c r="C143" s="123"/>
    </row>
    <row r="144" spans="1:3" ht="15.75" customHeight="1">
      <c r="A144" s="119"/>
      <c r="B144" s="122"/>
      <c r="C144" s="123"/>
    </row>
    <row r="145" spans="1:3" ht="15.75" customHeight="1">
      <c r="A145" s="119"/>
      <c r="B145" s="122"/>
      <c r="C145" s="123"/>
    </row>
    <row r="146" spans="1:3" ht="15.75" customHeight="1">
      <c r="A146" s="119"/>
      <c r="B146" s="122"/>
      <c r="C146" s="123"/>
    </row>
    <row r="147" spans="1:3" ht="15.75" customHeight="1">
      <c r="A147" s="119"/>
      <c r="B147" s="122"/>
      <c r="C147" s="123"/>
    </row>
    <row r="148" spans="1:3" ht="15.75" customHeight="1">
      <c r="A148" s="119"/>
      <c r="B148" s="122"/>
      <c r="C148" s="123"/>
    </row>
    <row r="149" spans="1:3" ht="15.75" customHeight="1">
      <c r="A149" s="119"/>
      <c r="B149" s="122"/>
      <c r="C149" s="123"/>
    </row>
    <row r="150" spans="1:3" ht="15.75" customHeight="1">
      <c r="A150" s="119"/>
      <c r="B150" s="122"/>
      <c r="C150" s="123"/>
    </row>
    <row r="151" spans="1:3" ht="15.75" customHeight="1">
      <c r="A151" s="119"/>
      <c r="B151" s="122"/>
      <c r="C151" s="123"/>
    </row>
    <row r="152" spans="1:3" ht="15.75" customHeight="1">
      <c r="A152" s="119"/>
      <c r="B152" s="122"/>
      <c r="C152" s="123"/>
    </row>
    <row r="153" spans="1:3" ht="15.75" customHeight="1">
      <c r="A153" s="119"/>
      <c r="B153" s="122"/>
      <c r="C153" s="123"/>
    </row>
    <row r="154" spans="1:3" ht="15.75" customHeight="1">
      <c r="A154" s="119"/>
      <c r="B154" s="122"/>
      <c r="C154" s="123"/>
    </row>
    <row r="155" spans="1:3" ht="15.75" customHeight="1">
      <c r="A155" s="119"/>
      <c r="B155" s="122"/>
      <c r="C155" s="123"/>
    </row>
    <row r="156" spans="1:3" ht="15.75" customHeight="1">
      <c r="A156" s="119"/>
      <c r="B156" s="122"/>
      <c r="C156" s="123"/>
    </row>
    <row r="157" spans="1:3" ht="15.75" customHeight="1">
      <c r="A157" s="119"/>
      <c r="B157" s="122"/>
      <c r="C157" s="123"/>
    </row>
    <row r="158" spans="1:3" ht="15.75" customHeight="1">
      <c r="A158" s="119"/>
      <c r="B158" s="122"/>
      <c r="C158" s="123"/>
    </row>
    <row r="159" spans="1:3" ht="15.75" customHeight="1">
      <c r="A159" s="119"/>
      <c r="B159" s="122"/>
      <c r="C159" s="123"/>
    </row>
    <row r="160" spans="1:3" ht="15.75" customHeight="1">
      <c r="A160" s="119"/>
      <c r="B160" s="122"/>
      <c r="C160" s="123"/>
    </row>
    <row r="161" spans="1:3" ht="15.75" customHeight="1">
      <c r="A161" s="119"/>
      <c r="B161" s="122"/>
      <c r="C161" s="123"/>
    </row>
    <row r="162" spans="1:3" ht="15.75" customHeight="1">
      <c r="A162" s="119"/>
      <c r="B162" s="122"/>
      <c r="C162" s="123"/>
    </row>
    <row r="163" spans="1:3" ht="15.75" customHeight="1">
      <c r="A163" s="119"/>
      <c r="B163" s="122"/>
      <c r="C163" s="123"/>
    </row>
    <row r="164" spans="1:3" ht="15.75" customHeight="1">
      <c r="A164" s="119"/>
      <c r="B164" s="122"/>
      <c r="C164" s="123"/>
    </row>
    <row r="165" spans="1:3" ht="15.75" customHeight="1">
      <c r="A165" s="119"/>
      <c r="B165" s="122"/>
      <c r="C165" s="123"/>
    </row>
    <row r="166" spans="1:3" ht="15.75" customHeight="1">
      <c r="A166" s="119"/>
      <c r="B166" s="122"/>
      <c r="C166" s="123"/>
    </row>
    <row r="167" spans="1:3" ht="15.75" customHeight="1">
      <c r="A167" s="119"/>
      <c r="B167" s="122"/>
      <c r="C167" s="123"/>
    </row>
    <row r="168" spans="1:3" ht="15.75" customHeight="1">
      <c r="A168" s="119"/>
      <c r="B168" s="122"/>
      <c r="C168" s="123"/>
    </row>
    <row r="169" spans="1:3" ht="15.75" customHeight="1">
      <c r="A169" s="119"/>
      <c r="B169" s="122"/>
      <c r="C169" s="123"/>
    </row>
    <row r="170" spans="1:3" ht="15.75" customHeight="1">
      <c r="A170" s="119"/>
      <c r="B170" s="122"/>
      <c r="C170" s="123"/>
    </row>
    <row r="171" spans="1:3" ht="15.75" customHeight="1">
      <c r="A171" s="119"/>
      <c r="B171" s="122"/>
      <c r="C171" s="123"/>
    </row>
    <row r="172" spans="1:3" ht="15.75" customHeight="1">
      <c r="A172" s="119"/>
      <c r="B172" s="122"/>
      <c r="C172" s="123"/>
    </row>
    <row r="173" spans="1:3" ht="15.75" customHeight="1">
      <c r="A173" s="119"/>
      <c r="B173" s="122"/>
      <c r="C173" s="123"/>
    </row>
    <row r="174" spans="1:3" ht="15.75" customHeight="1">
      <c r="A174" s="119"/>
      <c r="B174" s="122"/>
      <c r="C174" s="123"/>
    </row>
    <row r="175" spans="1:3" ht="15.75" customHeight="1">
      <c r="A175" s="119"/>
      <c r="B175" s="122"/>
      <c r="C175" s="123"/>
    </row>
    <row r="176" spans="1:3" ht="15.75" customHeight="1">
      <c r="A176" s="119"/>
      <c r="B176" s="122"/>
      <c r="C176" s="123"/>
    </row>
    <row r="177" spans="1:3" ht="15.75" customHeight="1">
      <c r="A177" s="119"/>
      <c r="B177" s="122"/>
      <c r="C177" s="123"/>
    </row>
    <row r="178" spans="1:3" ht="15.75" customHeight="1">
      <c r="A178" s="119"/>
      <c r="B178" s="122"/>
      <c r="C178" s="123"/>
    </row>
    <row r="179" spans="1:3" ht="15.75" customHeight="1">
      <c r="A179" s="119"/>
      <c r="B179" s="122"/>
      <c r="C179" s="123"/>
    </row>
    <row r="180" spans="1:3" ht="15.75" customHeight="1">
      <c r="A180" s="119"/>
      <c r="B180" s="122"/>
      <c r="C180" s="123"/>
    </row>
    <row r="181" spans="1:3" ht="15.75" customHeight="1">
      <c r="A181" s="119"/>
      <c r="B181" s="122"/>
      <c r="C181" s="123"/>
    </row>
    <row r="182" spans="1:3" ht="15.75" customHeight="1">
      <c r="A182" s="119"/>
      <c r="B182" s="122"/>
      <c r="C182" s="123"/>
    </row>
    <row r="183" spans="1:3" ht="15.75" customHeight="1">
      <c r="A183" s="119"/>
      <c r="B183" s="122"/>
      <c r="C183" s="123"/>
    </row>
    <row r="184" spans="1:3" ht="15.75" customHeight="1">
      <c r="A184" s="119"/>
      <c r="B184" s="122"/>
      <c r="C184" s="123"/>
    </row>
    <row r="185" spans="1:3" ht="15.75" customHeight="1">
      <c r="A185" s="119"/>
      <c r="B185" s="122"/>
      <c r="C185" s="123"/>
    </row>
    <row r="186" spans="1:3" ht="15.75" customHeight="1">
      <c r="A186" s="119"/>
      <c r="B186" s="122"/>
      <c r="C186" s="123"/>
    </row>
    <row r="187" spans="1:3" ht="15.75" customHeight="1">
      <c r="A187" s="119"/>
      <c r="B187" s="122"/>
      <c r="C187" s="123"/>
    </row>
    <row r="188" spans="1:3" ht="15.75" customHeight="1">
      <c r="A188" s="119"/>
      <c r="B188" s="122"/>
      <c r="C188" s="123"/>
    </row>
    <row r="189" spans="1:3" ht="15.75" customHeight="1">
      <c r="A189" s="119"/>
      <c r="B189" s="122"/>
      <c r="C189" s="123"/>
    </row>
    <row r="190" spans="1:3" ht="15.75" customHeight="1">
      <c r="A190" s="119"/>
      <c r="B190" s="122"/>
      <c r="C190" s="123"/>
    </row>
    <row r="191" spans="1:3" ht="15.75" customHeight="1">
      <c r="A191" s="119"/>
      <c r="B191" s="122"/>
      <c r="C191" s="123"/>
    </row>
    <row r="192" spans="1:3" ht="15.75" customHeight="1">
      <c r="A192" s="119"/>
      <c r="B192" s="122"/>
      <c r="C192" s="123"/>
    </row>
    <row r="193" spans="1:3" ht="15.75" customHeight="1">
      <c r="A193" s="119"/>
      <c r="B193" s="122"/>
      <c r="C193" s="123"/>
    </row>
    <row r="194" spans="1:3" ht="15.75" customHeight="1">
      <c r="A194" s="119"/>
      <c r="B194" s="122"/>
      <c r="C194" s="123"/>
    </row>
    <row r="195" spans="1:3" ht="15.75" customHeight="1">
      <c r="A195" s="119"/>
      <c r="B195" s="122"/>
      <c r="C195" s="123"/>
    </row>
    <row r="196" spans="1:3" ht="15.75" customHeight="1">
      <c r="A196" s="119"/>
      <c r="B196" s="122"/>
      <c r="C196" s="123"/>
    </row>
    <row r="197" spans="1:3" ht="15.75" customHeight="1">
      <c r="A197" s="119"/>
      <c r="B197" s="122"/>
      <c r="C197" s="123"/>
    </row>
    <row r="198" spans="1:3" ht="15.75" customHeight="1">
      <c r="A198" s="119"/>
      <c r="B198" s="122"/>
      <c r="C198" s="123"/>
    </row>
    <row r="199" spans="1:3" ht="15.75" customHeight="1">
      <c r="A199" s="119"/>
      <c r="B199" s="122"/>
      <c r="C199" s="123"/>
    </row>
    <row r="200" spans="1:3" ht="15.75" customHeight="1">
      <c r="A200" s="119"/>
      <c r="B200" s="122"/>
      <c r="C200" s="123"/>
    </row>
    <row r="201" spans="1:3" ht="15.75" customHeight="1">
      <c r="A201" s="119"/>
      <c r="B201" s="122"/>
      <c r="C201" s="123"/>
    </row>
    <row r="202" spans="1:3" ht="15.75" customHeight="1">
      <c r="A202" s="119"/>
      <c r="B202" s="122"/>
      <c r="C202" s="123"/>
    </row>
    <row r="203" spans="1:3" ht="15.75" customHeight="1">
      <c r="A203" s="119"/>
      <c r="B203" s="122"/>
      <c r="C203" s="123"/>
    </row>
    <row r="204" spans="1:3" ht="15.75" customHeight="1">
      <c r="A204" s="119"/>
      <c r="B204" s="122"/>
      <c r="C204" s="123"/>
    </row>
    <row r="205" spans="1:3" ht="15.75" customHeight="1">
      <c r="A205" s="119"/>
      <c r="B205" s="122"/>
      <c r="C205" s="123"/>
    </row>
    <row r="206" spans="1:3" ht="15.75" customHeight="1">
      <c r="A206" s="119"/>
      <c r="B206" s="122"/>
      <c r="C206" s="123"/>
    </row>
    <row r="207" spans="1:3" ht="15.75" customHeight="1">
      <c r="A207" s="119"/>
      <c r="B207" s="122"/>
      <c r="C207" s="123"/>
    </row>
    <row r="208" spans="1:3" ht="15.75" customHeight="1">
      <c r="A208" s="119"/>
      <c r="B208" s="122"/>
      <c r="C208" s="123"/>
    </row>
    <row r="209" spans="1:3" ht="15.75" customHeight="1">
      <c r="A209" s="119"/>
      <c r="B209" s="122"/>
      <c r="C209" s="123"/>
    </row>
    <row r="210" spans="1:3" ht="15.75" customHeight="1">
      <c r="A210" s="119"/>
      <c r="B210" s="122"/>
      <c r="C210" s="123"/>
    </row>
    <row r="211" spans="1:3" ht="15.75" customHeight="1">
      <c r="A211" s="119"/>
      <c r="B211" s="122"/>
      <c r="C211" s="123"/>
    </row>
    <row r="212" spans="1:3" ht="15.75" customHeight="1">
      <c r="A212" s="119"/>
      <c r="B212" s="122"/>
      <c r="C212" s="123"/>
    </row>
    <row r="213" spans="1:3" ht="15.75" customHeight="1">
      <c r="A213" s="119"/>
      <c r="B213" s="122"/>
      <c r="C213" s="123"/>
    </row>
    <row r="214" spans="1:3" ht="15.75" customHeight="1">
      <c r="A214" s="119"/>
      <c r="B214" s="122"/>
      <c r="C214" s="123"/>
    </row>
    <row r="215" spans="1:3" ht="15.75" customHeight="1">
      <c r="A215" s="119"/>
      <c r="B215" s="122"/>
      <c r="C215" s="123"/>
    </row>
    <row r="216" spans="1:3" ht="15.75" customHeight="1">
      <c r="A216" s="119"/>
      <c r="B216" s="122"/>
      <c r="C216" s="123"/>
    </row>
    <row r="217" spans="1:3" ht="15.75" customHeight="1">
      <c r="A217" s="119"/>
      <c r="B217" s="122"/>
      <c r="C217" s="123"/>
    </row>
    <row r="218" spans="1:3" ht="15.75" customHeight="1">
      <c r="A218" s="119"/>
      <c r="B218" s="122"/>
      <c r="C218" s="123"/>
    </row>
    <row r="219" spans="1:3" ht="15.75" customHeight="1">
      <c r="A219" s="119"/>
      <c r="B219" s="122"/>
      <c r="C219" s="123"/>
    </row>
    <row r="220" spans="1:3" ht="15.75" customHeight="1">
      <c r="A220" s="119"/>
      <c r="B220" s="122"/>
      <c r="C220" s="123"/>
    </row>
    <row r="221" spans="1:3" ht="15.75" customHeight="1">
      <c r="A221" s="119"/>
      <c r="B221" s="122"/>
      <c r="C221" s="123"/>
    </row>
    <row r="222" spans="1:3" ht="15.75" customHeight="1">
      <c r="A222" s="119"/>
      <c r="B222" s="122"/>
      <c r="C222" s="123"/>
    </row>
    <row r="223" spans="1:3" ht="15.75" customHeight="1">
      <c r="A223" s="119"/>
      <c r="B223" s="122"/>
      <c r="C223" s="123"/>
    </row>
    <row r="224" spans="1:3" ht="15.75" customHeight="1">
      <c r="A224" s="119"/>
      <c r="B224" s="122"/>
      <c r="C224" s="123"/>
    </row>
    <row r="225" spans="1:3" ht="15.75" customHeight="1">
      <c r="A225" s="119"/>
      <c r="B225" s="122"/>
      <c r="C225" s="123"/>
    </row>
    <row r="226" spans="1:3" ht="15.75" customHeight="1">
      <c r="A226" s="119"/>
      <c r="B226" s="122"/>
      <c r="C226" s="123"/>
    </row>
    <row r="227" spans="1:3" ht="15.75" customHeight="1">
      <c r="A227" s="119"/>
      <c r="B227" s="122"/>
      <c r="C227" s="123"/>
    </row>
    <row r="228" spans="1:3" ht="15.75" customHeight="1">
      <c r="A228" s="119"/>
      <c r="B228" s="122"/>
      <c r="C228" s="123"/>
    </row>
    <row r="229" spans="1:3" ht="15.75" customHeight="1">
      <c r="A229" s="119"/>
      <c r="B229" s="122"/>
      <c r="C229" s="123"/>
    </row>
    <row r="230" spans="1:3" ht="15.75" customHeight="1">
      <c r="A230" s="119"/>
      <c r="B230" s="122"/>
      <c r="C230" s="123"/>
    </row>
    <row r="231" spans="1:3" ht="15.75" customHeight="1">
      <c r="A231" s="119"/>
      <c r="B231" s="122"/>
      <c r="C231" s="123"/>
    </row>
    <row r="232" spans="1:3" ht="15.75" customHeight="1">
      <c r="A232" s="119"/>
      <c r="B232" s="122"/>
      <c r="C232" s="123"/>
    </row>
    <row r="233" spans="1:3" ht="15.75" customHeight="1">
      <c r="A233" s="119"/>
      <c r="B233" s="122"/>
      <c r="C233" s="123"/>
    </row>
    <row r="234" spans="1:3" ht="15.75" customHeight="1">
      <c r="A234" s="119"/>
      <c r="B234" s="122"/>
      <c r="C234" s="123"/>
    </row>
    <row r="235" spans="1:3" ht="15.75" customHeight="1">
      <c r="A235" s="119"/>
      <c r="B235" s="122"/>
      <c r="C235" s="123"/>
    </row>
    <row r="236" spans="1:3" ht="15.75" customHeight="1">
      <c r="A236" s="119"/>
      <c r="B236" s="122"/>
      <c r="C236" s="123"/>
    </row>
    <row r="237" spans="1:3" ht="15.75" customHeight="1">
      <c r="A237" s="119"/>
      <c r="B237" s="122"/>
      <c r="C237" s="123"/>
    </row>
    <row r="238" spans="1:3" ht="15.75" customHeight="1">
      <c r="A238" s="119"/>
      <c r="B238" s="122"/>
      <c r="C238" s="123"/>
    </row>
    <row r="239" spans="1:3" ht="15.75" customHeight="1">
      <c r="A239" s="119"/>
      <c r="B239" s="122"/>
      <c r="C239" s="123"/>
    </row>
    <row r="240" spans="1:3" ht="15.75" customHeight="1">
      <c r="A240" s="119"/>
      <c r="B240" s="122"/>
      <c r="C240" s="123"/>
    </row>
    <row r="241" spans="1:3" ht="15.75" customHeight="1">
      <c r="A241" s="119"/>
      <c r="B241" s="122"/>
      <c r="C241" s="123"/>
    </row>
    <row r="242" spans="1:3" ht="15.75" customHeight="1">
      <c r="A242" s="119"/>
      <c r="B242" s="122"/>
      <c r="C242" s="123"/>
    </row>
    <row r="243" spans="1:3" ht="15.75" customHeight="1">
      <c r="A243" s="119"/>
      <c r="B243" s="122"/>
      <c r="C243" s="123"/>
    </row>
    <row r="244" spans="1:3" ht="15.75" customHeight="1">
      <c r="A244" s="119"/>
      <c r="B244" s="122"/>
      <c r="C244" s="123"/>
    </row>
    <row r="245" spans="1:3" ht="15.75" customHeight="1">
      <c r="A245" s="119"/>
      <c r="B245" s="122"/>
      <c r="C245" s="123"/>
    </row>
    <row r="246" spans="1:3" ht="15.75" customHeight="1">
      <c r="A246" s="119"/>
      <c r="B246" s="122"/>
      <c r="C246" s="123"/>
    </row>
    <row r="247" spans="1:3" ht="15.75" customHeight="1">
      <c r="A247" s="119"/>
      <c r="B247" s="122"/>
      <c r="C247" s="123"/>
    </row>
    <row r="248" spans="1:3" ht="15.75" customHeight="1">
      <c r="A248" s="119"/>
      <c r="B248" s="122"/>
      <c r="C248" s="123"/>
    </row>
    <row r="249" spans="1:3" ht="15.75" customHeight="1">
      <c r="A249" s="119"/>
      <c r="B249" s="122"/>
      <c r="C249" s="123"/>
    </row>
    <row r="250" spans="1:3" ht="15.75" customHeight="1">
      <c r="A250" s="119"/>
      <c r="B250" s="122"/>
      <c r="C250" s="123"/>
    </row>
    <row r="251" spans="1:3" ht="15.75" customHeight="1">
      <c r="A251" s="119"/>
      <c r="B251" s="122"/>
      <c r="C251" s="123"/>
    </row>
    <row r="252" spans="1:3" ht="15.75" customHeight="1">
      <c r="A252" s="119"/>
      <c r="B252" s="122"/>
      <c r="C252" s="123"/>
    </row>
    <row r="253" spans="1:3" ht="15.75" customHeight="1">
      <c r="A253" s="119"/>
      <c r="B253" s="122"/>
      <c r="C253" s="123"/>
    </row>
    <row r="254" spans="1:3" ht="15.75" customHeight="1">
      <c r="A254" s="119"/>
      <c r="B254" s="122"/>
      <c r="C254" s="123"/>
    </row>
    <row r="255" spans="1:3" ht="15.75" customHeight="1">
      <c r="A255" s="119"/>
      <c r="B255" s="122"/>
      <c r="C255" s="123"/>
    </row>
    <row r="256" spans="1:3" ht="15.75" customHeight="1">
      <c r="A256" s="119"/>
      <c r="B256" s="122"/>
      <c r="C256" s="123"/>
    </row>
    <row r="257" spans="1:3" ht="15.75" customHeight="1">
      <c r="A257" s="119"/>
      <c r="B257" s="122"/>
      <c r="C257" s="123"/>
    </row>
    <row r="258" spans="1:3" ht="15.75" customHeight="1">
      <c r="A258" s="119"/>
      <c r="B258" s="122"/>
      <c r="C258" s="123"/>
    </row>
    <row r="259" spans="1:3" ht="15.75" customHeight="1">
      <c r="A259" s="119"/>
      <c r="B259" s="122"/>
      <c r="C259" s="123"/>
    </row>
    <row r="260" spans="1:3" ht="15.75" customHeight="1">
      <c r="A260" s="119"/>
      <c r="B260" s="122"/>
      <c r="C260" s="123"/>
    </row>
    <row r="261" spans="1:3" ht="15.75" customHeight="1">
      <c r="A261" s="119"/>
      <c r="B261" s="122"/>
      <c r="C261" s="123"/>
    </row>
    <row r="262" spans="1:3" ht="15.75" customHeight="1">
      <c r="A262" s="119"/>
      <c r="B262" s="122"/>
      <c r="C262" s="123"/>
    </row>
    <row r="263" spans="1:3" ht="15.75" customHeight="1">
      <c r="A263" s="119"/>
      <c r="B263" s="122"/>
      <c r="C263" s="123"/>
    </row>
    <row r="264" spans="1:3" ht="15.75" customHeight="1">
      <c r="A264" s="119"/>
      <c r="B264" s="122"/>
      <c r="C264" s="123"/>
    </row>
    <row r="265" spans="1:3" ht="15.75" customHeight="1">
      <c r="A265" s="119"/>
      <c r="B265" s="122"/>
      <c r="C265" s="123"/>
    </row>
    <row r="266" spans="1:3" ht="15.75" customHeight="1">
      <c r="A266" s="119"/>
      <c r="B266" s="122"/>
      <c r="C266" s="123"/>
    </row>
    <row r="267" spans="1:3" ht="15.75" customHeight="1">
      <c r="A267" s="119"/>
      <c r="B267" s="122"/>
      <c r="C267" s="123"/>
    </row>
    <row r="268" spans="1:3" ht="15.75" customHeight="1">
      <c r="A268" s="119"/>
      <c r="B268" s="122"/>
      <c r="C268" s="123"/>
    </row>
    <row r="269" spans="1:3" ht="15.75" customHeight="1">
      <c r="A269" s="119"/>
      <c r="B269" s="122"/>
      <c r="C269" s="123"/>
    </row>
    <row r="270" spans="1:3" ht="15.75" customHeight="1">
      <c r="A270" s="119"/>
      <c r="B270" s="122"/>
      <c r="C270" s="123"/>
    </row>
    <row r="271" spans="1:3" ht="15.75" customHeight="1">
      <c r="A271" s="119"/>
      <c r="B271" s="122"/>
      <c r="C271" s="123"/>
    </row>
    <row r="272" spans="1:3" ht="15.75" customHeight="1">
      <c r="A272" s="119"/>
      <c r="B272" s="122"/>
      <c r="C272" s="123"/>
    </row>
    <row r="273" spans="1:3" ht="15.75" customHeight="1">
      <c r="A273" s="119"/>
      <c r="B273" s="122"/>
      <c r="C273" s="123"/>
    </row>
    <row r="274" spans="1:3" ht="15.75" customHeight="1">
      <c r="A274" s="119"/>
      <c r="B274" s="122"/>
      <c r="C274" s="123"/>
    </row>
    <row r="275" spans="1:3" ht="15.75" customHeight="1">
      <c r="A275" s="119"/>
      <c r="B275" s="122"/>
      <c r="C275" s="123"/>
    </row>
    <row r="276" spans="1:3" ht="15.75" customHeight="1">
      <c r="A276" s="119"/>
      <c r="B276" s="122"/>
      <c r="C276" s="123"/>
    </row>
    <row r="277" spans="1:3" ht="15.75" customHeight="1">
      <c r="A277" s="119"/>
      <c r="B277" s="122"/>
      <c r="C277" s="123"/>
    </row>
    <row r="278" spans="1:3" ht="15.75" customHeight="1">
      <c r="A278" s="119"/>
      <c r="B278" s="122"/>
      <c r="C278" s="123"/>
    </row>
    <row r="279" spans="1:3" ht="15.75" customHeight="1">
      <c r="A279" s="119"/>
      <c r="B279" s="122"/>
      <c r="C279" s="123"/>
    </row>
    <row r="280" spans="1:3" ht="15.75" customHeight="1">
      <c r="A280" s="119"/>
      <c r="B280" s="122"/>
      <c r="C280" s="123"/>
    </row>
    <row r="281" spans="1:3" ht="15.75" customHeight="1">
      <c r="A281" s="119"/>
      <c r="B281" s="122"/>
      <c r="C281" s="123"/>
    </row>
    <row r="282" spans="1:3" ht="15.75" customHeight="1">
      <c r="A282" s="119"/>
      <c r="B282" s="122"/>
      <c r="C282" s="123"/>
    </row>
    <row r="283" spans="1:3" ht="15.75" customHeight="1">
      <c r="A283" s="119"/>
      <c r="B283" s="122"/>
      <c r="C283" s="123"/>
    </row>
    <row r="284" spans="1:3" ht="15.75" customHeight="1">
      <c r="A284" s="119"/>
      <c r="B284" s="122"/>
      <c r="C284" s="123"/>
    </row>
    <row r="285" spans="1:3" ht="15.75" customHeight="1">
      <c r="A285" s="119"/>
      <c r="B285" s="122"/>
      <c r="C285" s="123"/>
    </row>
    <row r="286" spans="1:3" ht="15.75" customHeight="1">
      <c r="A286" s="119"/>
      <c r="B286" s="122"/>
      <c r="C286" s="123"/>
    </row>
    <row r="287" spans="1:3" ht="15.75" customHeight="1">
      <c r="A287" s="119"/>
      <c r="B287" s="122"/>
      <c r="C287" s="123"/>
    </row>
    <row r="288" spans="1:3" ht="15.75" customHeight="1">
      <c r="A288" s="119"/>
      <c r="B288" s="122"/>
      <c r="C288" s="123"/>
    </row>
    <row r="289" spans="1:3" ht="15.75" customHeight="1">
      <c r="A289" s="119"/>
      <c r="B289" s="122"/>
      <c r="C289" s="123"/>
    </row>
    <row r="290" spans="1:3" ht="15.75" customHeight="1">
      <c r="A290" s="119"/>
      <c r="B290" s="122"/>
      <c r="C290" s="123"/>
    </row>
    <row r="291" spans="1:3" ht="15.75" customHeight="1">
      <c r="A291" s="119"/>
      <c r="B291" s="122"/>
      <c r="C291" s="123"/>
    </row>
    <row r="292" spans="1:3" ht="15.75" customHeight="1">
      <c r="A292" s="119"/>
      <c r="B292" s="122"/>
      <c r="C292" s="123"/>
    </row>
    <row r="293" spans="1:3" ht="15.75" customHeight="1">
      <c r="A293" s="119"/>
      <c r="B293" s="122"/>
      <c r="C293" s="123"/>
    </row>
    <row r="294" spans="1:3" ht="15.75" customHeight="1">
      <c r="A294" s="119"/>
      <c r="B294" s="122"/>
      <c r="C294" s="123"/>
    </row>
    <row r="295" spans="1:3" ht="15.75" customHeight="1">
      <c r="A295" s="119"/>
      <c r="B295" s="122"/>
      <c r="C295" s="123"/>
    </row>
    <row r="296" spans="1:3" ht="15.75" customHeight="1">
      <c r="A296" s="119"/>
      <c r="B296" s="122"/>
      <c r="C296" s="123"/>
    </row>
    <row r="297" spans="1:3" ht="15.75" customHeight="1">
      <c r="A297" s="119"/>
      <c r="B297" s="122"/>
      <c r="C297" s="123"/>
    </row>
    <row r="298" spans="1:3" ht="15.75" customHeight="1">
      <c r="A298" s="119"/>
      <c r="B298" s="122"/>
      <c r="C298" s="123"/>
    </row>
    <row r="299" spans="1:3" ht="15.75" customHeight="1">
      <c r="A299" s="119"/>
      <c r="B299" s="122"/>
      <c r="C299" s="123"/>
    </row>
    <row r="300" spans="1:3" ht="15.75" customHeight="1">
      <c r="A300" s="119"/>
      <c r="B300" s="122"/>
      <c r="C300" s="123"/>
    </row>
    <row r="301" spans="1:3" ht="15.75" customHeight="1">
      <c r="A301" s="119"/>
      <c r="B301" s="122"/>
      <c r="C301" s="123"/>
    </row>
    <row r="302" spans="1:3" ht="15.75" customHeight="1">
      <c r="A302" s="119"/>
      <c r="B302" s="122"/>
      <c r="C302" s="123"/>
    </row>
    <row r="303" spans="1:3" ht="15.75" customHeight="1">
      <c r="A303" s="119"/>
      <c r="B303" s="122"/>
      <c r="C303" s="123"/>
    </row>
    <row r="304" spans="1:3" ht="15.75" customHeight="1">
      <c r="A304" s="119"/>
      <c r="B304" s="122"/>
      <c r="C304" s="123"/>
    </row>
    <row r="305" spans="1:3" ht="15.75" customHeight="1">
      <c r="A305" s="119"/>
      <c r="B305" s="122"/>
      <c r="C305" s="123"/>
    </row>
    <row r="306" spans="1:3" ht="15.75" customHeight="1">
      <c r="A306" s="119"/>
      <c r="B306" s="122"/>
      <c r="C306" s="123"/>
    </row>
    <row r="307" spans="1:3" ht="15.75" customHeight="1">
      <c r="A307" s="119"/>
      <c r="B307" s="122"/>
      <c r="C307" s="123"/>
    </row>
    <row r="308" spans="1:3" ht="15.75" customHeight="1">
      <c r="A308" s="119"/>
      <c r="B308" s="122"/>
      <c r="C308" s="123"/>
    </row>
    <row r="309" spans="1:3" ht="15.75" customHeight="1">
      <c r="A309" s="119"/>
      <c r="B309" s="122"/>
      <c r="C309" s="123"/>
    </row>
    <row r="310" spans="1:3" ht="15.75" customHeight="1">
      <c r="A310" s="119"/>
      <c r="B310" s="122"/>
      <c r="C310" s="123"/>
    </row>
    <row r="311" spans="1:3" ht="15.75" customHeight="1">
      <c r="A311" s="119"/>
      <c r="B311" s="122"/>
      <c r="C311" s="123"/>
    </row>
    <row r="312" spans="1:3" ht="15.75" customHeight="1">
      <c r="A312" s="119"/>
      <c r="B312" s="122"/>
      <c r="C312" s="123"/>
    </row>
    <row r="313" spans="1:3" ht="15.75" customHeight="1">
      <c r="A313" s="119"/>
      <c r="B313" s="122"/>
      <c r="C313" s="123"/>
    </row>
    <row r="314" spans="1:3" ht="15.75" customHeight="1">
      <c r="A314" s="119"/>
      <c r="B314" s="122"/>
      <c r="C314" s="123"/>
    </row>
    <row r="315" spans="1:3" ht="15.75" customHeight="1">
      <c r="A315" s="119"/>
      <c r="B315" s="122"/>
      <c r="C315" s="123"/>
    </row>
    <row r="316" spans="1:3" ht="15.75" customHeight="1">
      <c r="A316" s="119"/>
      <c r="B316" s="122"/>
      <c r="C316" s="123"/>
    </row>
    <row r="317" spans="1:3" ht="15.75" customHeight="1"/>
    <row r="318" spans="1:3" ht="15.75" customHeight="1"/>
    <row r="319" spans="1:3" ht="15.75" customHeight="1"/>
    <row r="320" spans="1:3"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6">
    <mergeCell ref="A1:C1"/>
    <mergeCell ref="A20:C20"/>
    <mergeCell ref="A49:C49"/>
    <mergeCell ref="A91:C91"/>
    <mergeCell ref="A106:C106"/>
    <mergeCell ref="A99:C99"/>
  </mergeCells>
  <pageMargins left="0.7" right="0.7" top="0.75" bottom="0.75" header="0" footer="0"/>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4"/>
  <sheetViews>
    <sheetView tabSelected="1" zoomScale="71" zoomScaleNormal="71" workbookViewId="0">
      <selection activeCell="A2" sqref="A2:G2"/>
    </sheetView>
  </sheetViews>
  <sheetFormatPr baseColWidth="10" defaultColWidth="14.42578125" defaultRowHeight="15" customHeight="1"/>
  <cols>
    <col min="1" max="4" width="7.5703125" customWidth="1"/>
    <col min="5" max="5" width="7.7109375" customWidth="1"/>
    <col min="6" max="6" width="44.7109375" customWidth="1"/>
    <col min="7" max="7" width="22.42578125" customWidth="1"/>
    <col min="8" max="8" width="25.85546875" customWidth="1"/>
    <col min="9" max="9" width="18.7109375" style="460" bestFit="1" customWidth="1"/>
    <col min="10" max="10" width="23.28515625" bestFit="1" customWidth="1"/>
  </cols>
  <sheetData>
    <row r="1" spans="1:16" ht="15.75" customHeight="1">
      <c r="A1" s="476" t="s">
        <v>0</v>
      </c>
      <c r="B1" s="477"/>
      <c r="C1" s="477"/>
      <c r="D1" s="477"/>
      <c r="E1" s="477"/>
      <c r="F1" s="477"/>
      <c r="G1" s="477"/>
      <c r="H1" s="2"/>
      <c r="I1" s="459"/>
      <c r="J1" s="2"/>
      <c r="K1" s="2"/>
      <c r="L1" s="2"/>
      <c r="M1" s="2"/>
      <c r="N1" s="2"/>
      <c r="O1" s="2"/>
      <c r="P1" s="2"/>
    </row>
    <row r="2" spans="1:16" ht="15.75" customHeight="1">
      <c r="A2" s="476" t="s">
        <v>2</v>
      </c>
      <c r="B2" s="477"/>
      <c r="C2" s="477"/>
      <c r="D2" s="477"/>
      <c r="E2" s="477"/>
      <c r="F2" s="477"/>
      <c r="G2" s="477"/>
      <c r="H2" s="2"/>
      <c r="I2" s="459"/>
      <c r="J2" s="2"/>
      <c r="K2" s="2"/>
      <c r="L2" s="2"/>
      <c r="M2" s="2"/>
      <c r="N2" s="2"/>
      <c r="O2" s="2"/>
      <c r="P2" s="2"/>
    </row>
    <row r="3" spans="1:16" ht="15.75" customHeight="1">
      <c r="A3" s="476" t="s">
        <v>3</v>
      </c>
      <c r="B3" s="477"/>
      <c r="C3" s="477"/>
      <c r="D3" s="477"/>
      <c r="E3" s="477"/>
      <c r="F3" s="477"/>
      <c r="G3" s="477"/>
      <c r="H3" s="2"/>
      <c r="I3" s="459"/>
      <c r="J3" s="325"/>
      <c r="K3" s="2"/>
      <c r="L3" s="2"/>
      <c r="M3" s="2"/>
      <c r="N3" s="2"/>
      <c r="O3" s="2"/>
      <c r="P3" s="2"/>
    </row>
    <row r="4" spans="1:16" ht="15.75" customHeight="1">
      <c r="A4" s="4"/>
      <c r="B4" s="4"/>
      <c r="C4" s="4"/>
      <c r="D4" s="4"/>
      <c r="E4" s="4"/>
      <c r="F4" s="4"/>
      <c r="G4" s="4"/>
      <c r="H4" s="2"/>
      <c r="I4" s="459"/>
      <c r="J4" s="325"/>
      <c r="K4" s="2"/>
      <c r="L4" s="2"/>
      <c r="M4" s="2"/>
      <c r="N4" s="2"/>
      <c r="O4" s="2"/>
      <c r="P4" s="2"/>
    </row>
    <row r="5" spans="1:16" ht="15.75" customHeight="1">
      <c r="A5" s="4"/>
      <c r="B5" s="5"/>
      <c r="C5" s="5"/>
      <c r="D5" s="5"/>
      <c r="E5" s="5"/>
      <c r="F5" s="5"/>
      <c r="G5" s="5"/>
      <c r="H5" s="2"/>
      <c r="I5" s="459"/>
      <c r="J5" s="325"/>
      <c r="K5" s="2"/>
      <c r="L5" s="2"/>
      <c r="M5" s="2"/>
      <c r="N5" s="2"/>
      <c r="O5" s="2"/>
      <c r="P5" s="2"/>
    </row>
    <row r="6" spans="1:16" ht="18" customHeight="1">
      <c r="A6" s="6"/>
      <c r="B6" s="6"/>
      <c r="C6" s="5"/>
      <c r="D6" s="5"/>
      <c r="E6" s="5"/>
      <c r="F6" s="5"/>
      <c r="G6" s="5"/>
      <c r="H6" s="2"/>
      <c r="I6" s="459"/>
      <c r="J6" s="2"/>
      <c r="K6" s="2"/>
      <c r="L6" s="2"/>
      <c r="M6" s="2"/>
      <c r="N6" s="2"/>
      <c r="O6" s="2"/>
      <c r="P6" s="2"/>
    </row>
    <row r="7" spans="1:16" ht="15.75" customHeight="1">
      <c r="A7" s="476" t="s">
        <v>5</v>
      </c>
      <c r="B7" s="477"/>
      <c r="C7" s="5"/>
      <c r="D7" s="5"/>
      <c r="E7" s="5"/>
      <c r="F7" s="5"/>
      <c r="G7" s="8" t="s">
        <v>6</v>
      </c>
      <c r="H7" s="2"/>
      <c r="I7" s="459"/>
      <c r="J7" s="2"/>
      <c r="K7" s="2"/>
      <c r="L7" s="2"/>
      <c r="M7" s="2"/>
      <c r="N7" s="2"/>
      <c r="O7" s="2"/>
      <c r="P7" s="2"/>
    </row>
    <row r="8" spans="1:16" ht="15.75" customHeight="1">
      <c r="A8" s="10"/>
      <c r="B8" s="12"/>
      <c r="C8" s="5"/>
      <c r="D8" s="5"/>
      <c r="E8" s="5"/>
      <c r="F8" s="5"/>
      <c r="G8" s="5"/>
      <c r="H8" s="2"/>
      <c r="I8" s="459"/>
      <c r="J8" s="2"/>
      <c r="K8" s="2"/>
      <c r="L8" s="2"/>
      <c r="M8" s="2"/>
      <c r="N8" s="2"/>
      <c r="O8" s="2"/>
      <c r="P8" s="2"/>
    </row>
    <row r="9" spans="1:16" ht="15.75" customHeight="1">
      <c r="A9" s="4"/>
      <c r="B9" s="5"/>
      <c r="C9" s="5"/>
      <c r="D9" s="5"/>
      <c r="E9" s="5"/>
      <c r="F9" s="5"/>
      <c r="G9" s="5"/>
      <c r="H9" s="2"/>
      <c r="I9" s="459"/>
      <c r="J9" s="2"/>
      <c r="K9" s="2"/>
      <c r="L9" s="2"/>
      <c r="M9" s="2"/>
      <c r="N9" s="2"/>
      <c r="O9" s="2"/>
      <c r="P9" s="2"/>
    </row>
    <row r="10" spans="1:16" ht="15.75" customHeight="1">
      <c r="A10" s="4">
        <v>1000</v>
      </c>
      <c r="B10" s="478" t="s">
        <v>8</v>
      </c>
      <c r="C10" s="477"/>
      <c r="D10" s="477"/>
      <c r="E10" s="477"/>
      <c r="F10" s="477"/>
      <c r="G10" s="18">
        <f>'PGM1'!D50</f>
        <v>794690826.81999993</v>
      </c>
      <c r="H10" s="2"/>
      <c r="I10" s="459"/>
      <c r="J10" s="2"/>
      <c r="K10" s="2"/>
      <c r="L10" s="2"/>
      <c r="M10" s="2"/>
      <c r="N10" s="2"/>
      <c r="O10" s="2"/>
      <c r="P10" s="2"/>
    </row>
    <row r="11" spans="1:16" ht="15.75" customHeight="1">
      <c r="A11" s="4"/>
      <c r="B11" s="5"/>
      <c r="C11" s="5"/>
      <c r="D11" s="5"/>
      <c r="E11" s="5"/>
      <c r="F11" s="5"/>
      <c r="G11" s="5"/>
      <c r="H11" s="2"/>
      <c r="I11" s="459"/>
      <c r="J11" s="2"/>
      <c r="K11" s="2"/>
      <c r="L11" s="2"/>
      <c r="M11" s="2"/>
      <c r="N11" s="2"/>
      <c r="O11" s="2"/>
      <c r="P11" s="2"/>
    </row>
    <row r="12" spans="1:16" ht="15.75" customHeight="1">
      <c r="A12" s="4">
        <v>2000</v>
      </c>
      <c r="B12" s="478" t="s">
        <v>11</v>
      </c>
      <c r="C12" s="477"/>
      <c r="D12" s="477"/>
      <c r="E12" s="477"/>
      <c r="F12" s="477"/>
      <c r="G12" s="18">
        <f>'PGM1'!E50</f>
        <v>44370000</v>
      </c>
      <c r="H12" s="2"/>
      <c r="I12" s="459"/>
      <c r="J12" s="2"/>
      <c r="K12" s="2"/>
      <c r="L12" s="2"/>
      <c r="M12" s="2"/>
      <c r="N12" s="2"/>
      <c r="O12" s="2"/>
      <c r="P12" s="2"/>
    </row>
    <row r="13" spans="1:16" ht="15.75" customHeight="1">
      <c r="A13" s="4"/>
      <c r="B13" s="5"/>
      <c r="C13" s="5"/>
      <c r="D13" s="5"/>
      <c r="E13" s="5"/>
      <c r="F13" s="5"/>
      <c r="G13" s="5"/>
      <c r="H13" s="2"/>
      <c r="I13" s="459"/>
      <c r="J13" s="2"/>
      <c r="K13" s="2"/>
      <c r="L13" s="2"/>
      <c r="M13" s="2"/>
      <c r="N13" s="2"/>
      <c r="O13" s="2"/>
      <c r="P13" s="2"/>
    </row>
    <row r="14" spans="1:16" ht="15.75" customHeight="1">
      <c r="A14" s="4">
        <v>3000</v>
      </c>
      <c r="B14" s="478" t="s">
        <v>15</v>
      </c>
      <c r="C14" s="477"/>
      <c r="D14" s="477"/>
      <c r="E14" s="477"/>
      <c r="F14" s="477"/>
      <c r="G14" s="18">
        <f>'PGM1'!F50</f>
        <v>427701600</v>
      </c>
      <c r="H14" s="2"/>
      <c r="I14" s="459"/>
      <c r="J14" s="2"/>
      <c r="K14" s="2"/>
      <c r="L14" s="2"/>
      <c r="M14" s="2"/>
      <c r="N14" s="2"/>
      <c r="O14" s="2"/>
      <c r="P14" s="2"/>
    </row>
    <row r="15" spans="1:16" ht="15.75" customHeight="1">
      <c r="A15" s="4"/>
      <c r="B15" s="5"/>
      <c r="C15" s="5"/>
      <c r="D15" s="5"/>
      <c r="E15" s="5"/>
      <c r="F15" s="5"/>
      <c r="G15" s="5"/>
      <c r="H15" s="2"/>
      <c r="I15" s="459"/>
      <c r="J15" s="2"/>
      <c r="K15" s="2"/>
      <c r="L15" s="2"/>
      <c r="M15" s="2"/>
      <c r="N15" s="2"/>
      <c r="O15" s="2"/>
      <c r="P15" s="2"/>
    </row>
    <row r="16" spans="1:16" ht="15.75" customHeight="1">
      <c r="A16" s="4">
        <v>4000</v>
      </c>
      <c r="B16" s="478" t="s">
        <v>17</v>
      </c>
      <c r="C16" s="477"/>
      <c r="D16" s="477"/>
      <c r="E16" s="477"/>
      <c r="F16" s="477"/>
      <c r="G16" s="18">
        <f>'PGM1'!G50</f>
        <v>214685000</v>
      </c>
      <c r="H16" s="2"/>
      <c r="I16" s="459"/>
      <c r="J16" s="2"/>
      <c r="K16" s="2"/>
      <c r="L16" s="2"/>
      <c r="M16" s="2"/>
      <c r="N16" s="2"/>
      <c r="O16" s="2"/>
      <c r="P16" s="2"/>
    </row>
    <row r="17" spans="1:16" ht="15.75" customHeight="1">
      <c r="A17" s="4"/>
      <c r="B17" s="5"/>
      <c r="C17" s="5"/>
      <c r="D17" s="5"/>
      <c r="E17" s="5"/>
      <c r="F17" s="5"/>
      <c r="G17" s="5"/>
      <c r="H17" s="2"/>
      <c r="I17" s="459"/>
      <c r="J17" s="2"/>
      <c r="K17" s="2"/>
      <c r="L17" s="2"/>
      <c r="M17" s="2"/>
      <c r="N17" s="2"/>
      <c r="O17" s="2"/>
      <c r="P17" s="2"/>
    </row>
    <row r="18" spans="1:16" ht="15.75" customHeight="1">
      <c r="A18" s="4">
        <v>5000</v>
      </c>
      <c r="B18" s="478" t="s">
        <v>22</v>
      </c>
      <c r="C18" s="477"/>
      <c r="D18" s="477"/>
      <c r="E18" s="477"/>
      <c r="F18" s="477"/>
      <c r="G18" s="18">
        <f>'PGM1'!K50</f>
        <v>10779864</v>
      </c>
      <c r="H18" s="2"/>
      <c r="I18" s="459"/>
      <c r="J18" s="2"/>
      <c r="K18" s="2"/>
      <c r="L18" s="2"/>
      <c r="M18" s="2"/>
      <c r="N18" s="2"/>
      <c r="O18" s="2"/>
      <c r="P18" s="2"/>
    </row>
    <row r="19" spans="1:16" ht="15.75" customHeight="1">
      <c r="A19" s="4"/>
      <c r="B19" s="5"/>
      <c r="C19" s="5"/>
      <c r="D19" s="5"/>
      <c r="E19" s="5"/>
      <c r="F19" s="5"/>
      <c r="G19" s="5"/>
      <c r="H19" s="2"/>
      <c r="I19" s="459"/>
      <c r="J19" s="2"/>
      <c r="K19" s="2"/>
      <c r="L19" s="2"/>
      <c r="M19" s="2"/>
      <c r="N19" s="2"/>
      <c r="O19" s="2"/>
      <c r="P19" s="2"/>
    </row>
    <row r="20" spans="1:16" ht="15.75" customHeight="1">
      <c r="A20" s="4">
        <v>6000</v>
      </c>
      <c r="B20" s="478" t="s">
        <v>24</v>
      </c>
      <c r="C20" s="477"/>
      <c r="D20" s="477"/>
      <c r="E20" s="477"/>
      <c r="F20" s="477"/>
      <c r="G20" s="18">
        <f>'PGM1'!L50</f>
        <v>49220136</v>
      </c>
      <c r="H20" s="2"/>
      <c r="I20" s="459"/>
      <c r="J20" s="2"/>
      <c r="K20" s="2"/>
      <c r="L20" s="2"/>
      <c r="M20" s="2"/>
      <c r="N20" s="2"/>
      <c r="O20" s="2"/>
      <c r="P20" s="2"/>
    </row>
    <row r="21" spans="1:16" ht="15.75" customHeight="1">
      <c r="A21" s="4"/>
      <c r="B21" s="5"/>
      <c r="C21" s="5"/>
      <c r="D21" s="5"/>
      <c r="E21" s="5"/>
      <c r="F21" s="5"/>
      <c r="G21" s="5"/>
      <c r="H21" s="2"/>
      <c r="I21" s="459"/>
      <c r="J21" s="2"/>
      <c r="K21" s="2"/>
      <c r="L21" s="2"/>
      <c r="M21" s="2"/>
      <c r="N21" s="2"/>
      <c r="O21" s="2"/>
      <c r="P21" s="2"/>
    </row>
    <row r="22" spans="1:16" ht="15.75" customHeight="1">
      <c r="A22" s="4">
        <v>9000</v>
      </c>
      <c r="B22" s="478" t="s">
        <v>26</v>
      </c>
      <c r="C22" s="477"/>
      <c r="D22" s="477"/>
      <c r="E22" s="477"/>
      <c r="F22" s="477"/>
      <c r="G22" s="18">
        <f>'PGM1'!I13+'PGM1'!I15</f>
        <v>111473345.18000001</v>
      </c>
      <c r="H22" s="2"/>
      <c r="I22" s="459"/>
      <c r="J22" s="2"/>
      <c r="K22" s="2"/>
      <c r="L22" s="2"/>
      <c r="M22" s="2"/>
      <c r="N22" s="2"/>
      <c r="O22" s="2"/>
      <c r="P22" s="2"/>
    </row>
    <row r="23" spans="1:16" s="339" customFormat="1" ht="15.75" customHeight="1">
      <c r="A23" s="4"/>
      <c r="B23" s="340"/>
      <c r="G23" s="18"/>
      <c r="H23" s="2"/>
      <c r="I23" s="459"/>
      <c r="J23" s="2"/>
      <c r="K23" s="2"/>
      <c r="L23" s="2"/>
      <c r="M23" s="2"/>
      <c r="N23" s="2"/>
      <c r="O23" s="2"/>
      <c r="P23" s="2"/>
    </row>
    <row r="24" spans="1:16" s="339" customFormat="1" ht="15.75" customHeight="1">
      <c r="A24" s="4"/>
      <c r="B24" s="340" t="s">
        <v>672</v>
      </c>
      <c r="G24" s="18">
        <v>525526005</v>
      </c>
      <c r="H24" s="2"/>
      <c r="I24" s="459"/>
      <c r="J24" s="2"/>
      <c r="K24" s="2"/>
      <c r="L24" s="2"/>
      <c r="M24" s="2"/>
      <c r="N24" s="2"/>
      <c r="O24" s="2"/>
      <c r="P24" s="2"/>
    </row>
    <row r="25" spans="1:16" ht="15.75" customHeight="1">
      <c r="A25" s="4"/>
      <c r="B25" s="5"/>
      <c r="C25" s="5"/>
      <c r="D25" s="5"/>
      <c r="E25" s="5"/>
      <c r="F25" s="5"/>
      <c r="G25" s="5"/>
      <c r="H25" s="2"/>
      <c r="I25" s="459"/>
      <c r="J25" s="2"/>
      <c r="K25" s="2"/>
      <c r="L25" s="2"/>
      <c r="M25" s="2"/>
      <c r="N25" s="2"/>
      <c r="O25" s="2"/>
      <c r="P25" s="2"/>
    </row>
    <row r="26" spans="1:16" ht="15.75" customHeight="1">
      <c r="A26" s="476" t="s">
        <v>36</v>
      </c>
      <c r="B26" s="477"/>
      <c r="C26" s="477"/>
      <c r="D26" s="477"/>
      <c r="E26" s="477"/>
      <c r="F26" s="477"/>
      <c r="G26" s="24">
        <f>SUM(G10+G12+G14+G16+G18+G20+G22+G24)</f>
        <v>2178446777</v>
      </c>
      <c r="H26" s="2"/>
      <c r="I26" s="459"/>
      <c r="J26" s="2"/>
      <c r="K26" s="2"/>
      <c r="L26" s="2"/>
      <c r="M26" s="2"/>
      <c r="N26" s="2"/>
      <c r="O26" s="2"/>
      <c r="P26" s="2"/>
    </row>
    <row r="27" spans="1:16" ht="15.75" customHeight="1">
      <c r="A27" s="4"/>
      <c r="B27" s="5"/>
      <c r="C27" s="5"/>
      <c r="D27" s="5"/>
      <c r="E27" s="5"/>
      <c r="F27" s="5"/>
      <c r="G27" s="5"/>
      <c r="H27" s="2"/>
      <c r="I27" s="459"/>
      <c r="J27" s="2"/>
      <c r="K27" s="2"/>
      <c r="L27" s="2"/>
      <c r="M27" s="2"/>
      <c r="N27" s="2"/>
      <c r="O27" s="2"/>
      <c r="P27" s="2"/>
    </row>
    <row r="28" spans="1:16" ht="15.75" customHeight="1">
      <c r="A28" s="476" t="s">
        <v>48</v>
      </c>
      <c r="B28" s="477"/>
      <c r="C28" s="5"/>
      <c r="D28" s="5"/>
      <c r="E28" s="5"/>
      <c r="F28" s="5"/>
      <c r="G28" s="5"/>
      <c r="H28" s="2"/>
      <c r="I28" s="459"/>
      <c r="J28" s="2"/>
      <c r="K28" s="2"/>
      <c r="L28" s="2"/>
      <c r="M28" s="2"/>
      <c r="N28" s="2"/>
      <c r="O28" s="2"/>
      <c r="P28" s="2"/>
    </row>
    <row r="29" spans="1:16" ht="15.75" customHeight="1">
      <c r="A29" s="4"/>
      <c r="B29" s="5"/>
      <c r="C29" s="5"/>
      <c r="D29" s="5"/>
      <c r="E29" s="5"/>
      <c r="F29" s="5"/>
      <c r="G29" s="5"/>
      <c r="H29" s="2"/>
      <c r="I29" s="459"/>
      <c r="J29" s="2"/>
      <c r="K29" s="2"/>
      <c r="L29" s="2"/>
      <c r="M29" s="2"/>
      <c r="N29" s="2"/>
      <c r="O29" s="2"/>
      <c r="P29" s="2"/>
    </row>
    <row r="30" spans="1:16" ht="15.75" customHeight="1">
      <c r="A30" s="4"/>
      <c r="B30" s="5"/>
      <c r="C30" s="5"/>
      <c r="D30" s="5"/>
      <c r="E30" s="5"/>
      <c r="F30" s="5"/>
      <c r="G30" s="14"/>
      <c r="H30" s="2"/>
      <c r="I30" s="459"/>
      <c r="J30" s="2"/>
      <c r="K30" s="2"/>
      <c r="L30" s="2"/>
      <c r="M30" s="2"/>
      <c r="N30" s="2"/>
      <c r="O30" s="2"/>
      <c r="P30" s="2"/>
    </row>
    <row r="31" spans="1:16" ht="15.75" customHeight="1">
      <c r="A31" s="478" t="s">
        <v>49</v>
      </c>
      <c r="B31" s="477"/>
      <c r="C31" s="477"/>
      <c r="D31" s="477"/>
      <c r="E31" s="477"/>
      <c r="F31" s="477"/>
      <c r="G31" s="27">
        <v>191849331</v>
      </c>
      <c r="H31" s="2"/>
      <c r="I31" s="459"/>
      <c r="J31" s="2"/>
      <c r="K31" s="2"/>
      <c r="L31" s="2"/>
      <c r="M31" s="2"/>
      <c r="N31" s="2"/>
      <c r="O31" s="2"/>
      <c r="P31" s="2"/>
    </row>
    <row r="32" spans="1:16" ht="13.5" customHeight="1">
      <c r="A32" s="4"/>
      <c r="B32" s="5"/>
      <c r="C32" s="5"/>
      <c r="D32" s="5"/>
      <c r="E32" s="5"/>
      <c r="F32" s="5"/>
      <c r="G32" s="14"/>
      <c r="H32" s="2"/>
      <c r="I32" s="459"/>
      <c r="J32" s="2"/>
      <c r="K32" s="2"/>
      <c r="L32" s="2"/>
      <c r="M32" s="2"/>
      <c r="N32" s="2"/>
      <c r="O32" s="2"/>
      <c r="P32" s="2"/>
    </row>
    <row r="33" spans="1:16" ht="15.75" customHeight="1">
      <c r="A33" s="478" t="s">
        <v>56</v>
      </c>
      <c r="B33" s="477"/>
      <c r="C33" s="477"/>
      <c r="D33" s="477"/>
      <c r="E33" s="477"/>
      <c r="F33" s="477"/>
      <c r="G33" s="27">
        <v>50119138</v>
      </c>
      <c r="H33" s="2"/>
      <c r="I33" s="459"/>
      <c r="J33" s="2"/>
      <c r="K33" s="2"/>
      <c r="L33" s="2"/>
      <c r="M33" s="2"/>
      <c r="N33" s="2"/>
      <c r="O33" s="2"/>
      <c r="P33" s="2"/>
    </row>
    <row r="34" spans="1:16" ht="12" customHeight="1">
      <c r="A34" s="4"/>
      <c r="B34" s="5"/>
      <c r="C34" s="5"/>
      <c r="D34" s="5"/>
      <c r="E34" s="5"/>
      <c r="F34" s="5"/>
      <c r="G34" s="14"/>
      <c r="H34" s="2"/>
      <c r="I34" s="459"/>
      <c r="J34" s="2"/>
      <c r="K34" s="2"/>
      <c r="L34" s="2"/>
      <c r="M34" s="2"/>
      <c r="N34" s="2"/>
      <c r="O34" s="2"/>
      <c r="P34" s="2"/>
    </row>
    <row r="35" spans="1:16" s="125" customFormat="1" ht="12" customHeight="1">
      <c r="A35" s="478" t="s">
        <v>620</v>
      </c>
      <c r="B35" s="477"/>
      <c r="C35" s="477"/>
      <c r="D35" s="477"/>
      <c r="E35" s="477"/>
      <c r="F35" s="477"/>
      <c r="G35" s="14">
        <v>1000</v>
      </c>
      <c r="H35" s="2"/>
      <c r="I35" s="459"/>
      <c r="J35" s="2"/>
      <c r="K35" s="2"/>
      <c r="L35" s="2"/>
      <c r="M35" s="2"/>
      <c r="N35" s="2"/>
      <c r="O35" s="2"/>
      <c r="P35" s="2"/>
    </row>
    <row r="36" spans="1:16" s="125" customFormat="1" ht="12" customHeight="1">
      <c r="A36" s="4"/>
      <c r="B36" s="5"/>
      <c r="C36" s="5"/>
      <c r="D36" s="5"/>
      <c r="E36" s="5"/>
      <c r="F36" s="5"/>
      <c r="G36" s="14"/>
      <c r="H36" s="2"/>
      <c r="I36" s="459"/>
      <c r="J36" s="2"/>
      <c r="K36" s="2"/>
      <c r="L36" s="2"/>
      <c r="M36" s="2"/>
      <c r="N36" s="2"/>
      <c r="O36" s="2"/>
      <c r="P36" s="2"/>
    </row>
    <row r="37" spans="1:16" ht="15.75" customHeight="1">
      <c r="A37" s="478" t="s">
        <v>57</v>
      </c>
      <c r="B37" s="477"/>
      <c r="C37" s="477"/>
      <c r="D37" s="477"/>
      <c r="E37" s="477"/>
      <c r="F37" s="477"/>
      <c r="G37" s="27">
        <v>17761728</v>
      </c>
      <c r="H37" s="2"/>
      <c r="I37" s="459"/>
      <c r="J37" s="2"/>
      <c r="K37" s="2"/>
      <c r="L37" s="2"/>
      <c r="M37" s="2"/>
      <c r="N37" s="2"/>
      <c r="O37" s="2"/>
      <c r="P37" s="2"/>
    </row>
    <row r="38" spans="1:16" ht="12.75" customHeight="1">
      <c r="A38" s="4"/>
      <c r="B38" s="5"/>
      <c r="C38" s="5"/>
      <c r="D38" s="5"/>
      <c r="E38" s="5"/>
      <c r="F38" s="5"/>
      <c r="G38" s="14"/>
      <c r="H38" s="2"/>
      <c r="I38" s="459"/>
      <c r="J38" s="2"/>
      <c r="K38" s="2"/>
      <c r="L38" s="2"/>
      <c r="M38" s="2"/>
      <c r="N38" s="2"/>
      <c r="O38" s="2"/>
      <c r="P38" s="2"/>
    </row>
    <row r="39" spans="1:16" ht="15.75" customHeight="1">
      <c r="A39" s="478" t="s">
        <v>58</v>
      </c>
      <c r="B39" s="477"/>
      <c r="C39" s="477"/>
      <c r="D39" s="477"/>
      <c r="E39" s="477"/>
      <c r="F39" s="477"/>
      <c r="G39" s="27">
        <v>57735490</v>
      </c>
      <c r="H39" s="2"/>
      <c r="I39" s="459"/>
      <c r="J39" s="2"/>
      <c r="K39" s="2"/>
      <c r="L39" s="2"/>
      <c r="M39" s="2"/>
      <c r="N39" s="2"/>
      <c r="O39" s="2"/>
      <c r="P39" s="2"/>
    </row>
    <row r="40" spans="1:16" ht="13.5" customHeight="1">
      <c r="A40" s="4"/>
      <c r="B40" s="5"/>
      <c r="C40" s="5"/>
      <c r="D40" s="5"/>
      <c r="E40" s="5"/>
      <c r="F40" s="5"/>
      <c r="G40" s="14"/>
      <c r="H40" s="2"/>
      <c r="I40" s="459"/>
      <c r="J40" s="2"/>
      <c r="K40" s="2"/>
      <c r="L40" s="2"/>
      <c r="M40" s="2"/>
      <c r="N40" s="2"/>
      <c r="O40" s="2"/>
      <c r="P40" s="2"/>
    </row>
    <row r="41" spans="1:16" ht="15.75" customHeight="1">
      <c r="A41" s="478" t="s">
        <v>59</v>
      </c>
      <c r="B41" s="477"/>
      <c r="C41" s="477"/>
      <c r="D41" s="477"/>
      <c r="E41" s="477"/>
      <c r="F41" s="477"/>
      <c r="G41" s="27">
        <v>1183402639</v>
      </c>
      <c r="H41" s="2"/>
      <c r="I41" s="459"/>
      <c r="J41" s="2"/>
      <c r="K41" s="2"/>
      <c r="L41" s="2"/>
      <c r="M41" s="2"/>
      <c r="N41" s="2"/>
      <c r="O41" s="2"/>
      <c r="P41" s="2"/>
    </row>
    <row r="42" spans="1:16" ht="11.25" customHeight="1">
      <c r="A42" s="4"/>
      <c r="B42" s="5"/>
      <c r="C42" s="5"/>
      <c r="D42" s="5"/>
      <c r="E42" s="5"/>
      <c r="F42" s="5"/>
      <c r="G42" s="14"/>
      <c r="H42" s="2"/>
      <c r="I42" s="459"/>
      <c r="J42" s="2"/>
      <c r="K42" s="2"/>
      <c r="L42" s="2"/>
      <c r="M42" s="2"/>
      <c r="N42" s="2"/>
      <c r="O42" s="2"/>
      <c r="P42" s="2"/>
    </row>
    <row r="43" spans="1:16" ht="15.75" customHeight="1">
      <c r="A43" s="478" t="s">
        <v>60</v>
      </c>
      <c r="B43" s="477"/>
      <c r="C43" s="477"/>
      <c r="D43" s="477"/>
      <c r="E43" s="477"/>
      <c r="F43" s="477"/>
      <c r="G43" s="27">
        <v>137884421</v>
      </c>
      <c r="H43" s="2"/>
      <c r="I43" s="459"/>
      <c r="J43" s="2"/>
      <c r="K43" s="2"/>
      <c r="L43" s="2"/>
      <c r="M43" s="2"/>
      <c r="N43" s="2"/>
      <c r="O43" s="2"/>
      <c r="P43" s="2"/>
    </row>
    <row r="44" spans="1:16" ht="12.75" customHeight="1">
      <c r="A44" s="4"/>
      <c r="B44" s="5"/>
      <c r="C44" s="5"/>
      <c r="D44" s="5"/>
      <c r="E44" s="5"/>
      <c r="F44" s="5"/>
      <c r="G44" s="14"/>
      <c r="H44" s="2"/>
      <c r="I44" s="459"/>
      <c r="J44" s="2"/>
      <c r="K44" s="2"/>
      <c r="L44" s="2"/>
      <c r="M44" s="2"/>
      <c r="N44" s="2"/>
      <c r="O44" s="2"/>
      <c r="P44" s="2"/>
    </row>
    <row r="45" spans="1:16" ht="15.75" customHeight="1">
      <c r="A45" s="478" t="s">
        <v>61</v>
      </c>
      <c r="B45" s="477"/>
      <c r="C45" s="477"/>
      <c r="D45" s="477"/>
      <c r="E45" s="477"/>
      <c r="F45" s="477"/>
      <c r="G45" s="27">
        <v>6301764</v>
      </c>
      <c r="H45" s="2"/>
      <c r="I45" s="459"/>
      <c r="J45" s="2"/>
      <c r="K45" s="2"/>
      <c r="L45" s="2"/>
      <c r="M45" s="2"/>
      <c r="N45" s="2"/>
      <c r="O45" s="2"/>
      <c r="P45" s="2"/>
    </row>
    <row r="46" spans="1:16" ht="14.25" customHeight="1">
      <c r="A46" s="4"/>
      <c r="B46" s="5"/>
      <c r="C46" s="5"/>
      <c r="D46" s="5"/>
      <c r="E46" s="5"/>
      <c r="F46" s="5"/>
      <c r="G46" s="14"/>
      <c r="H46" s="2"/>
      <c r="I46" s="459"/>
      <c r="J46" s="461"/>
      <c r="K46" s="2"/>
      <c r="L46" s="2"/>
      <c r="M46" s="2"/>
      <c r="N46" s="2"/>
      <c r="O46" s="2"/>
      <c r="P46" s="2"/>
    </row>
    <row r="47" spans="1:16" ht="15.75" customHeight="1">
      <c r="A47" s="478" t="s">
        <v>62</v>
      </c>
      <c r="B47" s="477"/>
      <c r="C47" s="477"/>
      <c r="D47" s="477"/>
      <c r="E47" s="477"/>
      <c r="F47" s="477"/>
      <c r="G47" s="27">
        <f>6389151+1469093</f>
        <v>7858244</v>
      </c>
      <c r="H47" s="462"/>
      <c r="I47" s="459"/>
      <c r="J47" s="463"/>
      <c r="K47" s="2"/>
      <c r="L47" s="2"/>
      <c r="M47" s="2"/>
      <c r="N47" s="2"/>
      <c r="O47" s="2"/>
      <c r="P47" s="2"/>
    </row>
    <row r="48" spans="1:16" ht="14.25" customHeight="1">
      <c r="A48" s="15"/>
      <c r="B48" s="15"/>
      <c r="C48" s="15"/>
      <c r="D48" s="15"/>
      <c r="E48" s="15"/>
      <c r="F48" s="15"/>
      <c r="G48" s="14"/>
      <c r="H48" s="2"/>
      <c r="I48" s="459"/>
      <c r="J48" s="2"/>
      <c r="K48" s="2"/>
      <c r="L48" s="2"/>
      <c r="M48" s="2"/>
      <c r="N48" s="2"/>
      <c r="O48" s="2"/>
      <c r="P48" s="2"/>
    </row>
    <row r="49" spans="1:16" ht="15" customHeight="1">
      <c r="A49" s="478" t="s">
        <v>64</v>
      </c>
      <c r="B49" s="477"/>
      <c r="C49" s="477"/>
      <c r="D49" s="477"/>
      <c r="E49" s="477"/>
      <c r="F49" s="477"/>
      <c r="G49" s="14">
        <v>7017</v>
      </c>
      <c r="H49" s="2"/>
      <c r="I49" s="459"/>
      <c r="J49" s="2"/>
      <c r="K49" s="2"/>
      <c r="L49" s="2"/>
      <c r="M49" s="2"/>
      <c r="N49" s="2"/>
      <c r="O49" s="2"/>
      <c r="P49" s="2"/>
    </row>
    <row r="50" spans="1:16" ht="11.25" customHeight="1">
      <c r="A50" s="40"/>
      <c r="B50" s="41"/>
      <c r="C50" s="41"/>
      <c r="D50" s="41"/>
      <c r="E50" s="41"/>
      <c r="F50" s="41"/>
      <c r="G50" s="39"/>
      <c r="H50" s="2"/>
      <c r="I50" s="459"/>
      <c r="J50" s="2"/>
      <c r="K50" s="2"/>
      <c r="L50" s="2"/>
      <c r="M50" s="2"/>
      <c r="N50" s="2"/>
      <c r="O50" s="2"/>
      <c r="P50" s="2"/>
    </row>
    <row r="51" spans="1:16" s="339" customFormat="1" ht="15.75" customHeight="1">
      <c r="A51" s="340" t="s">
        <v>672</v>
      </c>
      <c r="G51" s="18">
        <v>525526005</v>
      </c>
      <c r="H51" s="2"/>
      <c r="I51" s="459"/>
      <c r="J51" s="2"/>
      <c r="K51" s="2"/>
      <c r="L51" s="2"/>
      <c r="M51" s="2"/>
      <c r="N51" s="2"/>
      <c r="O51" s="2"/>
      <c r="P51" s="2"/>
    </row>
    <row r="52" spans="1:16" s="339" customFormat="1" ht="15.75" customHeight="1">
      <c r="A52" s="4"/>
      <c r="B52" s="5"/>
      <c r="C52" s="5"/>
      <c r="D52" s="5"/>
      <c r="E52" s="5"/>
      <c r="F52" s="5"/>
      <c r="G52" s="5"/>
      <c r="H52" s="2"/>
      <c r="I52" s="459"/>
      <c r="J52" s="2"/>
      <c r="K52" s="2"/>
      <c r="L52" s="2"/>
      <c r="M52" s="2"/>
      <c r="N52" s="2"/>
      <c r="O52" s="2"/>
      <c r="P52" s="2"/>
    </row>
    <row r="53" spans="1:16" ht="9" customHeight="1">
      <c r="A53" s="4"/>
      <c r="B53" s="5"/>
      <c r="C53" s="5"/>
      <c r="D53" s="5"/>
      <c r="E53" s="5"/>
      <c r="F53" s="5"/>
      <c r="G53" s="14"/>
      <c r="H53" s="2"/>
      <c r="I53" s="459"/>
      <c r="J53" s="2"/>
      <c r="K53" s="2"/>
      <c r="L53" s="2"/>
      <c r="M53" s="2"/>
      <c r="N53" s="2"/>
      <c r="O53" s="2"/>
      <c r="P53" s="2"/>
    </row>
    <row r="54" spans="1:16" ht="15.75" customHeight="1">
      <c r="A54" s="4"/>
      <c r="B54" s="5"/>
      <c r="C54" s="5"/>
      <c r="D54" s="5"/>
      <c r="E54" s="5"/>
      <c r="F54" s="5"/>
      <c r="G54" s="14"/>
      <c r="H54" s="2"/>
      <c r="I54" s="459"/>
      <c r="J54" s="2"/>
      <c r="K54" s="2"/>
      <c r="L54" s="2"/>
      <c r="M54" s="2"/>
      <c r="N54" s="2"/>
      <c r="O54" s="2"/>
      <c r="P54" s="2"/>
    </row>
    <row r="55" spans="1:16" ht="15.75" customHeight="1">
      <c r="A55" s="476" t="s">
        <v>65</v>
      </c>
      <c r="B55" s="477"/>
      <c r="C55" s="477"/>
      <c r="D55" s="477"/>
      <c r="E55" s="477"/>
      <c r="F55" s="477"/>
      <c r="G55" s="44">
        <f>SUM(G31:G54)</f>
        <v>2178446777</v>
      </c>
      <c r="H55" s="2"/>
      <c r="I55" s="459"/>
      <c r="J55" s="2"/>
      <c r="K55" s="2"/>
      <c r="L55" s="2"/>
      <c r="M55" s="2"/>
      <c r="N55" s="2"/>
      <c r="O55" s="2"/>
      <c r="P55" s="2"/>
    </row>
    <row r="56" spans="1:16" ht="15.75" customHeight="1">
      <c r="A56" s="4"/>
      <c r="B56" s="5"/>
      <c r="C56" s="5"/>
      <c r="D56" s="5"/>
      <c r="E56" s="5"/>
      <c r="F56" s="5"/>
      <c r="G56" s="5"/>
      <c r="H56" s="2"/>
      <c r="I56" s="459"/>
      <c r="J56" s="2"/>
      <c r="K56" s="2"/>
      <c r="L56" s="2"/>
      <c r="M56" s="2"/>
      <c r="N56" s="2"/>
      <c r="O56" s="2"/>
      <c r="P56" s="2"/>
    </row>
    <row r="57" spans="1:16" ht="15.75" customHeight="1">
      <c r="A57" s="4"/>
      <c r="B57" s="5"/>
      <c r="C57" s="5"/>
      <c r="D57" s="5"/>
      <c r="E57" s="479"/>
      <c r="F57" s="477"/>
      <c r="G57" s="47"/>
      <c r="H57" s="2"/>
      <c r="I57" s="459"/>
      <c r="J57" s="2"/>
      <c r="K57" s="2"/>
      <c r="L57" s="2"/>
      <c r="M57" s="2"/>
      <c r="N57" s="2"/>
      <c r="O57" s="2"/>
      <c r="P57" s="2"/>
    </row>
    <row r="58" spans="1:16" ht="15.75" customHeight="1">
      <c r="A58" s="4"/>
      <c r="B58" s="5"/>
      <c r="C58" s="5"/>
      <c r="D58" s="5"/>
      <c r="E58" s="5"/>
      <c r="F58" s="5"/>
      <c r="G58" s="47"/>
      <c r="H58" s="2"/>
      <c r="I58" s="459"/>
      <c r="J58" s="2"/>
      <c r="K58" s="2"/>
      <c r="L58" s="2"/>
      <c r="M58" s="2"/>
      <c r="N58" s="2"/>
      <c r="O58" s="2"/>
      <c r="P58" s="2"/>
    </row>
    <row r="59" spans="1:16" ht="15.75" customHeight="1">
      <c r="A59" s="10"/>
      <c r="B59" s="5"/>
      <c r="C59" s="5"/>
      <c r="D59" s="5"/>
      <c r="E59" s="5"/>
      <c r="F59" s="5"/>
      <c r="G59" s="5"/>
      <c r="H59" s="2"/>
      <c r="I59" s="459"/>
      <c r="J59" s="2"/>
      <c r="K59" s="2"/>
      <c r="L59" s="2"/>
      <c r="M59" s="2"/>
      <c r="N59" s="2"/>
      <c r="O59" s="2"/>
      <c r="P59" s="2"/>
    </row>
    <row r="60" spans="1:16" ht="15.75" customHeight="1">
      <c r="A60" s="4"/>
      <c r="B60" s="5"/>
      <c r="C60" s="5"/>
      <c r="D60" s="5"/>
      <c r="E60" s="5"/>
      <c r="F60" s="5"/>
      <c r="G60" s="47"/>
      <c r="H60" s="2"/>
      <c r="I60" s="459"/>
      <c r="J60" s="2"/>
      <c r="K60" s="2"/>
      <c r="L60" s="2"/>
      <c r="M60" s="2"/>
      <c r="N60" s="2"/>
      <c r="O60" s="2"/>
      <c r="P60" s="2"/>
    </row>
    <row r="61" spans="1:16" ht="15.75" customHeight="1">
      <c r="A61" s="4"/>
      <c r="B61" s="5"/>
      <c r="C61" s="5"/>
      <c r="D61" s="5"/>
      <c r="E61" s="5"/>
      <c r="F61" s="5"/>
      <c r="G61" s="47"/>
      <c r="H61" s="2"/>
      <c r="I61" s="459"/>
      <c r="J61" s="2"/>
      <c r="K61" s="2"/>
      <c r="L61" s="2"/>
      <c r="M61" s="2"/>
      <c r="N61" s="2"/>
      <c r="O61" s="2"/>
      <c r="P61" s="2"/>
    </row>
    <row r="62" spans="1:16" ht="15.75" customHeight="1">
      <c r="A62" s="4"/>
      <c r="B62" s="5"/>
      <c r="C62" s="5"/>
      <c r="D62" s="5"/>
      <c r="E62" s="5"/>
      <c r="F62" s="5"/>
      <c r="G62" s="5"/>
      <c r="H62" s="2"/>
      <c r="I62" s="459"/>
      <c r="J62" s="2"/>
      <c r="K62" s="2"/>
      <c r="L62" s="2"/>
      <c r="M62" s="2"/>
      <c r="N62" s="2"/>
      <c r="O62" s="2"/>
      <c r="P62" s="2"/>
    </row>
    <row r="63" spans="1:16" ht="15.75" customHeight="1">
      <c r="A63" s="4"/>
      <c r="B63" s="5"/>
      <c r="C63" s="5"/>
      <c r="D63" s="5"/>
      <c r="E63" s="5"/>
      <c r="F63" s="5"/>
      <c r="G63" s="47"/>
      <c r="H63" s="2"/>
      <c r="I63" s="459"/>
      <c r="J63" s="2"/>
      <c r="K63" s="2"/>
      <c r="L63" s="2"/>
      <c r="M63" s="2"/>
      <c r="N63" s="2"/>
      <c r="O63" s="2"/>
      <c r="P63" s="2"/>
    </row>
    <row r="64" spans="1:16" ht="23.25" customHeight="1">
      <c r="A64" s="4"/>
      <c r="B64" s="5"/>
      <c r="C64" s="5"/>
      <c r="D64" s="5"/>
      <c r="E64" s="5"/>
      <c r="F64" s="5"/>
      <c r="G64" s="49"/>
      <c r="H64" s="2"/>
      <c r="I64" s="459"/>
      <c r="J64" s="2"/>
      <c r="K64" s="2"/>
      <c r="L64" s="2"/>
      <c r="M64" s="2"/>
      <c r="N64" s="2"/>
      <c r="O64" s="2"/>
      <c r="P64" s="2"/>
    </row>
    <row r="65" spans="1:16" ht="15.75" customHeight="1">
      <c r="A65" s="4"/>
      <c r="B65" s="5"/>
      <c r="C65" s="5"/>
      <c r="D65" s="5"/>
      <c r="E65" s="5"/>
      <c r="F65" s="5"/>
      <c r="G65" s="5"/>
      <c r="H65" s="2"/>
      <c r="I65" s="459"/>
      <c r="J65" s="2"/>
      <c r="K65" s="2"/>
      <c r="L65" s="2"/>
      <c r="M65" s="2"/>
      <c r="N65" s="2"/>
      <c r="O65" s="2"/>
      <c r="P65" s="2"/>
    </row>
    <row r="66" spans="1:16" ht="15.75" customHeight="1">
      <c r="A66" s="2"/>
      <c r="B66" s="2"/>
      <c r="C66" s="2"/>
      <c r="D66" s="2"/>
      <c r="E66" s="2"/>
      <c r="F66" s="2"/>
      <c r="G66" s="2"/>
      <c r="H66" s="2"/>
      <c r="I66" s="459"/>
      <c r="J66" s="2"/>
      <c r="K66" s="2"/>
      <c r="L66" s="2"/>
      <c r="M66" s="2"/>
      <c r="N66" s="2"/>
      <c r="O66" s="2"/>
      <c r="P66" s="2"/>
    </row>
    <row r="67" spans="1:16" ht="15.75" customHeight="1">
      <c r="A67" s="2"/>
      <c r="B67" s="2"/>
      <c r="C67" s="2"/>
      <c r="D67" s="2"/>
      <c r="E67" s="2"/>
      <c r="F67" s="2"/>
      <c r="G67" s="2"/>
      <c r="H67" s="2"/>
      <c r="I67" s="459"/>
      <c r="J67" s="2"/>
      <c r="K67" s="2"/>
      <c r="L67" s="2"/>
      <c r="M67" s="2"/>
      <c r="N67" s="2"/>
      <c r="O67" s="2"/>
      <c r="P67" s="2"/>
    </row>
    <row r="68" spans="1:16" ht="15.75" customHeight="1">
      <c r="A68" s="2"/>
      <c r="B68" s="2"/>
      <c r="C68" s="2"/>
      <c r="D68" s="2"/>
      <c r="E68" s="2"/>
      <c r="F68" s="2"/>
      <c r="G68" s="2"/>
      <c r="H68" s="2"/>
      <c r="I68" s="459"/>
      <c r="J68" s="2"/>
      <c r="K68" s="2"/>
      <c r="L68" s="2"/>
      <c r="M68" s="2"/>
      <c r="N68" s="2"/>
      <c r="O68" s="2"/>
      <c r="P68" s="2"/>
    </row>
    <row r="69" spans="1:16" ht="15.75" customHeight="1">
      <c r="A69" s="2"/>
      <c r="B69" s="2"/>
      <c r="C69" s="2"/>
      <c r="D69" s="2"/>
      <c r="E69" s="2"/>
      <c r="F69" s="2"/>
      <c r="G69" s="2"/>
      <c r="H69" s="2"/>
      <c r="I69" s="459"/>
      <c r="J69" s="2"/>
      <c r="K69" s="2"/>
      <c r="L69" s="2"/>
      <c r="M69" s="2"/>
      <c r="N69" s="2"/>
      <c r="O69" s="2"/>
      <c r="P69" s="2"/>
    </row>
    <row r="70" spans="1:16" ht="15.75" customHeight="1">
      <c r="A70" s="2"/>
      <c r="B70" s="2"/>
      <c r="C70" s="2"/>
      <c r="D70" s="2"/>
      <c r="E70" s="2"/>
      <c r="F70" s="2"/>
      <c r="G70" s="2"/>
      <c r="H70" s="2"/>
      <c r="I70" s="459"/>
      <c r="J70" s="2"/>
      <c r="K70" s="2"/>
      <c r="L70" s="2"/>
      <c r="M70" s="2"/>
      <c r="N70" s="2"/>
      <c r="O70" s="2"/>
      <c r="P70" s="2"/>
    </row>
    <row r="71" spans="1:16" ht="15.75" customHeight="1">
      <c r="A71" s="2"/>
      <c r="B71" s="2"/>
      <c r="C71" s="2"/>
      <c r="D71" s="2"/>
      <c r="E71" s="2"/>
      <c r="F71" s="2"/>
      <c r="G71" s="2"/>
      <c r="H71" s="2"/>
      <c r="I71" s="459"/>
      <c r="J71" s="2"/>
      <c r="K71" s="2"/>
      <c r="L71" s="2"/>
      <c r="M71" s="2"/>
      <c r="N71" s="2"/>
      <c r="O71" s="2"/>
      <c r="P71" s="2"/>
    </row>
    <row r="72" spans="1:16" ht="15.75" customHeight="1">
      <c r="A72" s="2"/>
      <c r="B72" s="2"/>
      <c r="C72" s="2"/>
      <c r="D72" s="2"/>
      <c r="E72" s="2"/>
      <c r="F72" s="2"/>
      <c r="G72" s="2"/>
      <c r="H72" s="2"/>
      <c r="I72" s="459"/>
      <c r="J72" s="2"/>
      <c r="K72" s="2"/>
      <c r="L72" s="2"/>
      <c r="M72" s="2"/>
      <c r="N72" s="2"/>
      <c r="O72" s="2"/>
      <c r="P72" s="2"/>
    </row>
    <row r="73" spans="1:16" ht="15.75" customHeight="1">
      <c r="A73" s="2"/>
      <c r="B73" s="2"/>
      <c r="C73" s="2"/>
      <c r="D73" s="2"/>
      <c r="E73" s="2"/>
      <c r="F73" s="2"/>
      <c r="G73" s="2"/>
      <c r="H73" s="2"/>
      <c r="I73" s="459"/>
      <c r="J73" s="2"/>
      <c r="K73" s="2"/>
      <c r="L73" s="2"/>
      <c r="M73" s="2"/>
      <c r="N73" s="2"/>
      <c r="O73" s="2"/>
      <c r="P73" s="2"/>
    </row>
    <row r="74" spans="1:16" ht="15.75" customHeight="1">
      <c r="A74" s="2"/>
      <c r="B74" s="2"/>
      <c r="C74" s="2"/>
      <c r="D74" s="2"/>
      <c r="E74" s="2"/>
      <c r="F74" s="2"/>
      <c r="G74" s="2"/>
      <c r="H74" s="2"/>
      <c r="I74" s="459"/>
      <c r="J74" s="2"/>
      <c r="K74" s="2"/>
      <c r="L74" s="2"/>
      <c r="M74" s="2"/>
      <c r="N74" s="2"/>
      <c r="O74" s="2"/>
      <c r="P74" s="2"/>
    </row>
    <row r="75" spans="1:16" ht="15.75" customHeight="1">
      <c r="A75" s="2"/>
      <c r="B75" s="2"/>
      <c r="C75" s="2"/>
      <c r="D75" s="2"/>
      <c r="E75" s="2"/>
      <c r="F75" s="2"/>
      <c r="G75" s="2"/>
      <c r="H75" s="2"/>
      <c r="I75" s="459"/>
      <c r="J75" s="2"/>
      <c r="K75" s="2"/>
      <c r="L75" s="2"/>
      <c r="M75" s="2"/>
      <c r="N75" s="2"/>
      <c r="O75" s="2"/>
      <c r="P75" s="2"/>
    </row>
    <row r="76" spans="1:16" ht="15.75" customHeight="1">
      <c r="A76" s="2"/>
      <c r="B76" s="2"/>
      <c r="C76" s="2"/>
      <c r="D76" s="2"/>
      <c r="E76" s="2"/>
      <c r="F76" s="2"/>
      <c r="G76" s="2"/>
      <c r="H76" s="2"/>
      <c r="I76" s="459"/>
      <c r="J76" s="2"/>
      <c r="K76" s="2"/>
      <c r="L76" s="2"/>
      <c r="M76" s="2"/>
      <c r="N76" s="2"/>
      <c r="O76" s="2"/>
      <c r="P76" s="2"/>
    </row>
    <row r="77" spans="1:16" ht="15.75" customHeight="1">
      <c r="A77" s="2"/>
      <c r="B77" s="2"/>
      <c r="C77" s="2"/>
      <c r="D77" s="2"/>
      <c r="E77" s="2"/>
      <c r="F77" s="2"/>
      <c r="G77" s="2"/>
      <c r="H77" s="2"/>
      <c r="I77" s="459"/>
      <c r="J77" s="2"/>
      <c r="K77" s="2"/>
      <c r="L77" s="2"/>
      <c r="M77" s="2"/>
      <c r="N77" s="2"/>
      <c r="O77" s="2"/>
      <c r="P77" s="2"/>
    </row>
    <row r="78" spans="1:16" ht="15.75" customHeight="1">
      <c r="A78" s="2"/>
      <c r="B78" s="2"/>
      <c r="C78" s="2"/>
      <c r="D78" s="2"/>
      <c r="E78" s="2"/>
      <c r="F78" s="2"/>
      <c r="G78" s="2"/>
      <c r="H78" s="2"/>
      <c r="I78" s="459"/>
      <c r="J78" s="2"/>
      <c r="K78" s="2"/>
      <c r="L78" s="2"/>
      <c r="M78" s="2"/>
      <c r="N78" s="2"/>
      <c r="O78" s="2"/>
      <c r="P78" s="2"/>
    </row>
    <row r="79" spans="1:16" ht="15.75" customHeight="1">
      <c r="A79" s="2"/>
      <c r="B79" s="2"/>
      <c r="C79" s="2"/>
      <c r="D79" s="2"/>
      <c r="E79" s="2"/>
      <c r="F79" s="2"/>
      <c r="G79" s="2"/>
      <c r="H79" s="2"/>
      <c r="I79" s="459"/>
      <c r="J79" s="2"/>
      <c r="K79" s="2"/>
      <c r="L79" s="2"/>
      <c r="M79" s="2"/>
      <c r="N79" s="2"/>
      <c r="O79" s="2"/>
      <c r="P79" s="2"/>
    </row>
    <row r="80" spans="1:16" ht="15.75" customHeight="1">
      <c r="A80" s="2"/>
      <c r="B80" s="2"/>
      <c r="C80" s="2"/>
      <c r="D80" s="2"/>
      <c r="E80" s="2"/>
      <c r="F80" s="2"/>
      <c r="G80" s="2"/>
      <c r="H80" s="2"/>
      <c r="I80" s="459"/>
      <c r="J80" s="2"/>
      <c r="K80" s="2"/>
      <c r="L80" s="2"/>
      <c r="M80" s="2"/>
      <c r="N80" s="2"/>
      <c r="O80" s="2"/>
      <c r="P80" s="2"/>
    </row>
    <row r="81" spans="1:16" ht="15.75" customHeight="1">
      <c r="A81" s="2"/>
      <c r="B81" s="2"/>
      <c r="C81" s="2"/>
      <c r="D81" s="2"/>
      <c r="E81" s="2"/>
      <c r="F81" s="2"/>
      <c r="G81" s="2"/>
      <c r="H81" s="2"/>
      <c r="I81" s="459"/>
      <c r="J81" s="2"/>
      <c r="K81" s="2"/>
      <c r="L81" s="2"/>
      <c r="M81" s="2"/>
      <c r="N81" s="2"/>
      <c r="O81" s="2"/>
      <c r="P81" s="2"/>
    </row>
    <row r="82" spans="1:16" ht="15.75" customHeight="1">
      <c r="A82" s="2"/>
      <c r="B82" s="2"/>
      <c r="C82" s="2"/>
      <c r="D82" s="2"/>
      <c r="E82" s="2"/>
      <c r="F82" s="2"/>
      <c r="G82" s="2"/>
      <c r="H82" s="2"/>
      <c r="I82" s="459"/>
      <c r="J82" s="2"/>
      <c r="K82" s="2"/>
      <c r="L82" s="2"/>
      <c r="M82" s="2"/>
      <c r="N82" s="2"/>
      <c r="O82" s="2"/>
      <c r="P82" s="2"/>
    </row>
    <row r="83" spans="1:16" ht="15.75" customHeight="1">
      <c r="A83" s="2"/>
      <c r="B83" s="2"/>
      <c r="C83" s="2"/>
      <c r="D83" s="2"/>
      <c r="E83" s="2"/>
      <c r="F83" s="2"/>
      <c r="G83" s="2"/>
      <c r="H83" s="2"/>
      <c r="I83" s="459"/>
      <c r="J83" s="2"/>
      <c r="K83" s="2"/>
      <c r="L83" s="2"/>
      <c r="M83" s="2"/>
      <c r="N83" s="2"/>
      <c r="O83" s="2"/>
      <c r="P83" s="2"/>
    </row>
    <row r="84" spans="1:16" ht="15.75" customHeight="1">
      <c r="A84" s="2"/>
      <c r="B84" s="2"/>
      <c r="C84" s="2"/>
      <c r="D84" s="2"/>
      <c r="E84" s="2"/>
      <c r="F84" s="2"/>
      <c r="G84" s="2"/>
      <c r="H84" s="2"/>
      <c r="I84" s="459"/>
      <c r="J84" s="2"/>
      <c r="K84" s="2"/>
      <c r="L84" s="2"/>
      <c r="M84" s="2"/>
      <c r="N84" s="2"/>
      <c r="O84" s="2"/>
      <c r="P84" s="2"/>
    </row>
    <row r="85" spans="1:16" ht="15.75" customHeight="1">
      <c r="A85" s="2"/>
      <c r="B85" s="2"/>
      <c r="C85" s="2"/>
      <c r="D85" s="2"/>
      <c r="E85" s="2"/>
      <c r="F85" s="2"/>
      <c r="G85" s="2"/>
      <c r="H85" s="2"/>
      <c r="I85" s="459"/>
      <c r="J85" s="2"/>
      <c r="K85" s="2"/>
      <c r="L85" s="2"/>
      <c r="M85" s="2"/>
      <c r="N85" s="2"/>
      <c r="O85" s="2"/>
      <c r="P85" s="2"/>
    </row>
    <row r="86" spans="1:16" ht="15.75" customHeight="1">
      <c r="A86" s="2"/>
      <c r="B86" s="2"/>
      <c r="C86" s="2"/>
      <c r="D86" s="2"/>
      <c r="E86" s="2"/>
      <c r="F86" s="2"/>
      <c r="G86" s="2"/>
      <c r="H86" s="2"/>
      <c r="I86" s="459"/>
      <c r="J86" s="2"/>
      <c r="K86" s="2"/>
      <c r="L86" s="2"/>
      <c r="M86" s="2"/>
      <c r="N86" s="2"/>
      <c r="O86" s="2"/>
      <c r="P86" s="2"/>
    </row>
    <row r="87" spans="1:16" ht="15.75" customHeight="1">
      <c r="A87" s="2"/>
      <c r="B87" s="2"/>
      <c r="C87" s="2"/>
      <c r="D87" s="2"/>
      <c r="E87" s="2"/>
      <c r="F87" s="2"/>
      <c r="G87" s="2"/>
      <c r="H87" s="2"/>
      <c r="I87" s="459"/>
      <c r="J87" s="2"/>
      <c r="K87" s="2"/>
      <c r="L87" s="2"/>
      <c r="M87" s="2"/>
      <c r="N87" s="2"/>
      <c r="O87" s="2"/>
      <c r="P87" s="2"/>
    </row>
    <row r="88" spans="1:16" ht="15.75" customHeight="1">
      <c r="A88" s="2"/>
      <c r="B88" s="2"/>
      <c r="C88" s="2"/>
      <c r="D88" s="2"/>
      <c r="E88" s="2"/>
      <c r="F88" s="2"/>
      <c r="G88" s="2"/>
      <c r="H88" s="2"/>
      <c r="I88" s="459"/>
      <c r="J88" s="2"/>
      <c r="K88" s="2"/>
      <c r="L88" s="2"/>
      <c r="M88" s="2"/>
      <c r="N88" s="2"/>
      <c r="O88" s="2"/>
      <c r="P88" s="2"/>
    </row>
    <row r="89" spans="1:16" ht="15.75" customHeight="1">
      <c r="A89" s="2"/>
      <c r="B89" s="2"/>
      <c r="C89" s="2"/>
      <c r="D89" s="2"/>
      <c r="E89" s="2"/>
      <c r="F89" s="2"/>
      <c r="G89" s="2"/>
      <c r="H89" s="2"/>
      <c r="I89" s="459"/>
      <c r="J89" s="2"/>
      <c r="K89" s="2"/>
      <c r="L89" s="2"/>
      <c r="M89" s="2"/>
      <c r="N89" s="2"/>
      <c r="O89" s="2"/>
      <c r="P89" s="2"/>
    </row>
    <row r="90" spans="1:16" ht="15.75" customHeight="1">
      <c r="A90" s="2"/>
      <c r="B90" s="2"/>
      <c r="C90" s="2"/>
      <c r="D90" s="2"/>
      <c r="E90" s="2"/>
      <c r="F90" s="2"/>
      <c r="G90" s="2"/>
      <c r="H90" s="2"/>
      <c r="I90" s="459"/>
      <c r="J90" s="2"/>
      <c r="K90" s="2"/>
      <c r="L90" s="2"/>
      <c r="M90" s="2"/>
      <c r="N90" s="2"/>
      <c r="O90" s="2"/>
      <c r="P90" s="2"/>
    </row>
    <row r="91" spans="1:16" ht="15.75" customHeight="1">
      <c r="A91" s="2"/>
      <c r="B91" s="2"/>
      <c r="C91" s="2"/>
      <c r="D91" s="2"/>
      <c r="E91" s="2"/>
      <c r="F91" s="2"/>
      <c r="G91" s="2"/>
      <c r="H91" s="2"/>
      <c r="I91" s="459"/>
      <c r="J91" s="2"/>
      <c r="K91" s="2"/>
      <c r="L91" s="2"/>
      <c r="M91" s="2"/>
      <c r="N91" s="2"/>
      <c r="O91" s="2"/>
      <c r="P91" s="2"/>
    </row>
    <row r="92" spans="1:16" ht="15.75" customHeight="1">
      <c r="A92" s="2"/>
      <c r="B92" s="2"/>
      <c r="C92" s="2"/>
      <c r="D92" s="2"/>
      <c r="E92" s="2"/>
      <c r="F92" s="2"/>
      <c r="G92" s="2"/>
      <c r="H92" s="2"/>
      <c r="I92" s="459"/>
      <c r="J92" s="2"/>
      <c r="K92" s="2"/>
      <c r="L92" s="2"/>
      <c r="M92" s="2"/>
      <c r="N92" s="2"/>
      <c r="O92" s="2"/>
      <c r="P92" s="2"/>
    </row>
    <row r="93" spans="1:16" ht="15.75" customHeight="1">
      <c r="A93" s="2"/>
      <c r="B93" s="2"/>
      <c r="C93" s="2"/>
      <c r="D93" s="2"/>
      <c r="E93" s="2"/>
      <c r="F93" s="2"/>
      <c r="G93" s="2"/>
      <c r="H93" s="2"/>
      <c r="I93" s="459"/>
      <c r="J93" s="2"/>
      <c r="K93" s="2"/>
      <c r="L93" s="2"/>
      <c r="M93" s="2"/>
      <c r="N93" s="2"/>
      <c r="O93" s="2"/>
      <c r="P93" s="2"/>
    </row>
    <row r="94" spans="1:16" ht="15.75" customHeight="1">
      <c r="A94" s="2"/>
      <c r="B94" s="2"/>
      <c r="C94" s="2"/>
      <c r="D94" s="2"/>
      <c r="E94" s="2"/>
      <c r="F94" s="2"/>
      <c r="G94" s="2"/>
      <c r="H94" s="2"/>
      <c r="I94" s="459"/>
      <c r="J94" s="2"/>
      <c r="K94" s="2"/>
      <c r="L94" s="2"/>
      <c r="M94" s="2"/>
      <c r="N94" s="2"/>
      <c r="O94" s="2"/>
      <c r="P94" s="2"/>
    </row>
    <row r="95" spans="1:16" ht="15.75" customHeight="1">
      <c r="A95" s="2"/>
      <c r="B95" s="2"/>
      <c r="C95" s="2"/>
      <c r="D95" s="2"/>
      <c r="E95" s="2"/>
      <c r="F95" s="2"/>
      <c r="G95" s="2"/>
      <c r="H95" s="2"/>
      <c r="I95" s="459"/>
      <c r="J95" s="2"/>
      <c r="K95" s="2"/>
      <c r="L95" s="2"/>
      <c r="M95" s="2"/>
      <c r="N95" s="2"/>
      <c r="O95" s="2"/>
      <c r="P95" s="2"/>
    </row>
    <row r="96" spans="1:16" ht="15.75" customHeight="1">
      <c r="A96" s="2"/>
      <c r="B96" s="2"/>
      <c r="C96" s="2"/>
      <c r="D96" s="2"/>
      <c r="E96" s="2"/>
      <c r="F96" s="2"/>
      <c r="G96" s="2"/>
      <c r="H96" s="2"/>
      <c r="I96" s="459"/>
      <c r="J96" s="2"/>
      <c r="K96" s="2"/>
      <c r="L96" s="2"/>
      <c r="M96" s="2"/>
      <c r="N96" s="2"/>
      <c r="O96" s="2"/>
      <c r="P96" s="2"/>
    </row>
    <row r="97" spans="1:16" ht="15.75" customHeight="1">
      <c r="A97" s="2"/>
      <c r="B97" s="2"/>
      <c r="C97" s="2"/>
      <c r="D97" s="2"/>
      <c r="E97" s="2"/>
      <c r="F97" s="2"/>
      <c r="G97" s="2"/>
      <c r="H97" s="2"/>
      <c r="I97" s="459"/>
      <c r="J97" s="2"/>
      <c r="K97" s="2"/>
      <c r="L97" s="2"/>
      <c r="M97" s="2"/>
      <c r="N97" s="2"/>
      <c r="O97" s="2"/>
      <c r="P97" s="2"/>
    </row>
    <row r="98" spans="1:16" ht="15.75" customHeight="1">
      <c r="A98" s="2"/>
      <c r="B98" s="2"/>
      <c r="C98" s="2"/>
      <c r="D98" s="2"/>
      <c r="E98" s="2"/>
      <c r="F98" s="2"/>
      <c r="G98" s="2"/>
      <c r="H98" s="2"/>
      <c r="I98" s="459"/>
      <c r="J98" s="2"/>
      <c r="K98" s="2"/>
      <c r="L98" s="2"/>
      <c r="M98" s="2"/>
      <c r="N98" s="2"/>
      <c r="O98" s="2"/>
      <c r="P98" s="2"/>
    </row>
    <row r="99" spans="1:16" ht="15.75" customHeight="1">
      <c r="A99" s="2"/>
      <c r="B99" s="2"/>
      <c r="C99" s="2"/>
      <c r="D99" s="2"/>
      <c r="E99" s="2"/>
      <c r="F99" s="2"/>
      <c r="G99" s="2"/>
      <c r="H99" s="2"/>
      <c r="I99" s="459"/>
      <c r="J99" s="2"/>
      <c r="K99" s="2"/>
      <c r="L99" s="2"/>
      <c r="M99" s="2"/>
      <c r="N99" s="2"/>
      <c r="O99" s="2"/>
      <c r="P99" s="2"/>
    </row>
    <row r="100" spans="1:16" ht="15.75" customHeight="1">
      <c r="A100" s="2"/>
      <c r="B100" s="2"/>
      <c r="C100" s="2"/>
      <c r="D100" s="2"/>
      <c r="E100" s="2"/>
      <c r="F100" s="2"/>
      <c r="G100" s="2"/>
      <c r="H100" s="2"/>
      <c r="I100" s="459"/>
      <c r="J100" s="2"/>
      <c r="K100" s="2"/>
      <c r="L100" s="2"/>
      <c r="M100" s="2"/>
      <c r="N100" s="2"/>
      <c r="O100" s="2"/>
      <c r="P100" s="2"/>
    </row>
    <row r="101" spans="1:16" ht="15.75" customHeight="1">
      <c r="A101" s="2"/>
      <c r="B101" s="2"/>
      <c r="C101" s="2"/>
      <c r="D101" s="2"/>
      <c r="E101" s="2"/>
      <c r="F101" s="2"/>
      <c r="G101" s="2"/>
      <c r="H101" s="2"/>
      <c r="I101" s="459"/>
      <c r="J101" s="2"/>
      <c r="K101" s="2"/>
      <c r="L101" s="2"/>
      <c r="M101" s="2"/>
      <c r="N101" s="2"/>
      <c r="O101" s="2"/>
      <c r="P101" s="2"/>
    </row>
    <row r="102" spans="1:16" ht="15.75" customHeight="1">
      <c r="A102" s="2"/>
      <c r="B102" s="2"/>
      <c r="C102" s="2"/>
      <c r="D102" s="2"/>
      <c r="E102" s="2"/>
      <c r="F102" s="2"/>
      <c r="G102" s="2"/>
      <c r="H102" s="2"/>
      <c r="I102" s="459"/>
      <c r="J102" s="2"/>
      <c r="K102" s="2"/>
      <c r="L102" s="2"/>
      <c r="M102" s="2"/>
      <c r="N102" s="2"/>
      <c r="O102" s="2"/>
      <c r="P102" s="2"/>
    </row>
    <row r="103" spans="1:16" ht="15.75" customHeight="1">
      <c r="A103" s="2"/>
      <c r="B103" s="2"/>
      <c r="C103" s="2"/>
      <c r="D103" s="2"/>
      <c r="E103" s="2"/>
      <c r="F103" s="2"/>
      <c r="G103" s="2"/>
      <c r="H103" s="2"/>
      <c r="I103" s="459"/>
      <c r="J103" s="2"/>
      <c r="K103" s="2"/>
      <c r="L103" s="2"/>
      <c r="M103" s="2"/>
      <c r="N103" s="2"/>
      <c r="O103" s="2"/>
      <c r="P103" s="2"/>
    </row>
    <row r="104" spans="1:16" ht="15.75" customHeight="1">
      <c r="A104" s="2"/>
      <c r="B104" s="2"/>
      <c r="C104" s="2"/>
      <c r="D104" s="2"/>
      <c r="E104" s="2"/>
      <c r="F104" s="2"/>
      <c r="G104" s="2"/>
      <c r="H104" s="2"/>
      <c r="I104" s="459"/>
      <c r="J104" s="2"/>
      <c r="K104" s="2"/>
      <c r="L104" s="2"/>
      <c r="M104" s="2"/>
      <c r="N104" s="2"/>
      <c r="O104" s="2"/>
      <c r="P104" s="2"/>
    </row>
    <row r="105" spans="1:16" ht="15.75" customHeight="1">
      <c r="A105" s="2"/>
      <c r="B105" s="2"/>
      <c r="C105" s="2"/>
      <c r="D105" s="2"/>
      <c r="E105" s="2"/>
      <c r="F105" s="2"/>
      <c r="G105" s="2"/>
      <c r="H105" s="2"/>
      <c r="I105" s="459"/>
      <c r="J105" s="2"/>
      <c r="K105" s="2"/>
      <c r="L105" s="2"/>
      <c r="M105" s="2"/>
      <c r="N105" s="2"/>
      <c r="O105" s="2"/>
      <c r="P105" s="2"/>
    </row>
    <row r="106" spans="1:16" ht="15.75" customHeight="1">
      <c r="A106" s="2"/>
      <c r="B106" s="2"/>
      <c r="C106" s="2"/>
      <c r="D106" s="2"/>
      <c r="E106" s="2"/>
      <c r="F106" s="2"/>
      <c r="G106" s="2"/>
      <c r="H106" s="2"/>
      <c r="I106" s="459"/>
      <c r="J106" s="2"/>
      <c r="K106" s="2"/>
      <c r="L106" s="2"/>
      <c r="M106" s="2"/>
      <c r="N106" s="2"/>
      <c r="O106" s="2"/>
      <c r="P106" s="2"/>
    </row>
    <row r="107" spans="1:16" ht="15.75" customHeight="1">
      <c r="A107" s="2"/>
      <c r="B107" s="2"/>
      <c r="C107" s="2"/>
      <c r="D107" s="2"/>
      <c r="E107" s="2"/>
      <c r="F107" s="2"/>
      <c r="G107" s="2"/>
      <c r="H107" s="2"/>
      <c r="I107" s="459"/>
      <c r="J107" s="2"/>
      <c r="K107" s="2"/>
      <c r="L107" s="2"/>
      <c r="M107" s="2"/>
      <c r="N107" s="2"/>
      <c r="O107" s="2"/>
      <c r="P107" s="2"/>
    </row>
    <row r="108" spans="1:16" ht="15.75" customHeight="1">
      <c r="A108" s="2"/>
      <c r="B108" s="2"/>
      <c r="C108" s="2"/>
      <c r="D108" s="2"/>
      <c r="E108" s="2"/>
      <c r="F108" s="2"/>
      <c r="G108" s="2"/>
      <c r="H108" s="2"/>
      <c r="I108" s="459"/>
      <c r="J108" s="2"/>
      <c r="K108" s="2"/>
      <c r="L108" s="2"/>
      <c r="M108" s="2"/>
      <c r="N108" s="2"/>
      <c r="O108" s="2"/>
      <c r="P108" s="2"/>
    </row>
    <row r="109" spans="1:16" ht="15.75" customHeight="1">
      <c r="A109" s="2"/>
      <c r="B109" s="2"/>
      <c r="C109" s="2"/>
      <c r="D109" s="2"/>
      <c r="E109" s="2"/>
      <c r="F109" s="2"/>
      <c r="G109" s="2"/>
      <c r="H109" s="2"/>
      <c r="I109" s="459"/>
      <c r="J109" s="2"/>
      <c r="K109" s="2"/>
      <c r="L109" s="2"/>
      <c r="M109" s="2"/>
      <c r="N109" s="2"/>
      <c r="O109" s="2"/>
      <c r="P109" s="2"/>
    </row>
    <row r="110" spans="1:16" ht="15.75" customHeight="1">
      <c r="A110" s="2"/>
      <c r="B110" s="2"/>
      <c r="C110" s="2"/>
      <c r="D110" s="2"/>
      <c r="E110" s="2"/>
      <c r="F110" s="2"/>
      <c r="G110" s="2"/>
      <c r="H110" s="2"/>
      <c r="I110" s="459"/>
      <c r="J110" s="2"/>
      <c r="K110" s="2"/>
      <c r="L110" s="2"/>
      <c r="M110" s="2"/>
      <c r="N110" s="2"/>
      <c r="O110" s="2"/>
      <c r="P110" s="2"/>
    </row>
    <row r="111" spans="1:16" ht="15.75" customHeight="1">
      <c r="A111" s="2"/>
      <c r="B111" s="2"/>
      <c r="C111" s="2"/>
      <c r="D111" s="2"/>
      <c r="E111" s="2"/>
      <c r="F111" s="2"/>
      <c r="G111" s="2"/>
      <c r="H111" s="2"/>
      <c r="I111" s="459"/>
      <c r="J111" s="2"/>
      <c r="K111" s="2"/>
      <c r="L111" s="2"/>
      <c r="M111" s="2"/>
      <c r="N111" s="2"/>
      <c r="O111" s="2"/>
      <c r="P111" s="2"/>
    </row>
    <row r="112" spans="1:16" ht="15.75" customHeight="1">
      <c r="A112" s="2"/>
      <c r="B112" s="2"/>
      <c r="C112" s="2"/>
      <c r="D112" s="2"/>
      <c r="E112" s="2"/>
      <c r="F112" s="2"/>
      <c r="G112" s="2"/>
      <c r="H112" s="2"/>
      <c r="I112" s="459"/>
      <c r="J112" s="2"/>
      <c r="K112" s="2"/>
      <c r="L112" s="2"/>
      <c r="M112" s="2"/>
      <c r="N112" s="2"/>
      <c r="O112" s="2"/>
      <c r="P112" s="2"/>
    </row>
    <row r="113" spans="1:16" ht="15.75" customHeight="1">
      <c r="A113" s="2"/>
      <c r="B113" s="2"/>
      <c r="C113" s="2"/>
      <c r="D113" s="2"/>
      <c r="E113" s="2"/>
      <c r="F113" s="2"/>
      <c r="G113" s="2"/>
      <c r="H113" s="2"/>
      <c r="I113" s="459"/>
      <c r="J113" s="2"/>
      <c r="K113" s="2"/>
      <c r="L113" s="2"/>
      <c r="M113" s="2"/>
      <c r="N113" s="2"/>
      <c r="O113" s="2"/>
      <c r="P113" s="2"/>
    </row>
    <row r="114" spans="1:16" ht="15.75" customHeight="1">
      <c r="A114" s="2"/>
      <c r="B114" s="2"/>
      <c r="C114" s="2"/>
      <c r="D114" s="2"/>
      <c r="E114" s="2"/>
      <c r="F114" s="2"/>
      <c r="G114" s="2"/>
      <c r="H114" s="2"/>
      <c r="I114" s="459"/>
      <c r="J114" s="2"/>
      <c r="K114" s="2"/>
      <c r="L114" s="2"/>
      <c r="M114" s="2"/>
      <c r="N114" s="2"/>
      <c r="O114" s="2"/>
      <c r="P114" s="2"/>
    </row>
    <row r="115" spans="1:16" ht="15.75" customHeight="1">
      <c r="A115" s="2"/>
      <c r="B115" s="2"/>
      <c r="C115" s="2"/>
      <c r="D115" s="2"/>
      <c r="E115" s="2"/>
      <c r="F115" s="2"/>
      <c r="G115" s="2"/>
      <c r="H115" s="2"/>
      <c r="I115" s="459"/>
      <c r="J115" s="2"/>
      <c r="K115" s="2"/>
      <c r="L115" s="2"/>
      <c r="M115" s="2"/>
      <c r="N115" s="2"/>
      <c r="O115" s="2"/>
      <c r="P115" s="2"/>
    </row>
    <row r="116" spans="1:16" ht="15.75" customHeight="1">
      <c r="A116" s="2"/>
      <c r="B116" s="2"/>
      <c r="C116" s="2"/>
      <c r="D116" s="2"/>
      <c r="E116" s="2"/>
      <c r="F116" s="2"/>
      <c r="G116" s="2"/>
      <c r="H116" s="2"/>
      <c r="I116" s="459"/>
      <c r="J116" s="2"/>
      <c r="K116" s="2"/>
      <c r="L116" s="2"/>
      <c r="M116" s="2"/>
      <c r="N116" s="2"/>
      <c r="O116" s="2"/>
      <c r="P116" s="2"/>
    </row>
    <row r="117" spans="1:16" ht="15.75" customHeight="1">
      <c r="A117" s="2"/>
      <c r="B117" s="2"/>
      <c r="C117" s="2"/>
      <c r="D117" s="2"/>
      <c r="E117" s="2"/>
      <c r="F117" s="2"/>
      <c r="G117" s="2"/>
      <c r="H117" s="2"/>
      <c r="I117" s="459"/>
      <c r="J117" s="2"/>
      <c r="K117" s="2"/>
      <c r="L117" s="2"/>
      <c r="M117" s="2"/>
      <c r="N117" s="2"/>
      <c r="O117" s="2"/>
      <c r="P117" s="2"/>
    </row>
    <row r="118" spans="1:16" ht="15.75" customHeight="1">
      <c r="A118" s="2"/>
      <c r="B118" s="2"/>
      <c r="C118" s="2"/>
      <c r="D118" s="2"/>
      <c r="E118" s="2"/>
      <c r="F118" s="2"/>
      <c r="G118" s="2"/>
      <c r="H118" s="2"/>
      <c r="I118" s="459"/>
      <c r="J118" s="2"/>
      <c r="K118" s="2"/>
      <c r="L118" s="2"/>
      <c r="M118" s="2"/>
      <c r="N118" s="2"/>
      <c r="O118" s="2"/>
      <c r="P118" s="2"/>
    </row>
    <row r="119" spans="1:16" ht="15.75" customHeight="1">
      <c r="A119" s="2"/>
      <c r="B119" s="2"/>
      <c r="C119" s="2"/>
      <c r="D119" s="2"/>
      <c r="E119" s="2"/>
      <c r="F119" s="2"/>
      <c r="G119" s="2"/>
      <c r="H119" s="2"/>
      <c r="I119" s="459"/>
      <c r="J119" s="2"/>
      <c r="K119" s="2"/>
      <c r="L119" s="2"/>
      <c r="M119" s="2"/>
      <c r="N119" s="2"/>
      <c r="O119" s="2"/>
      <c r="P119" s="2"/>
    </row>
    <row r="120" spans="1:16" ht="15.75" customHeight="1">
      <c r="A120" s="2"/>
      <c r="B120" s="2"/>
      <c r="C120" s="2"/>
      <c r="D120" s="2"/>
      <c r="E120" s="2"/>
      <c r="F120" s="2"/>
      <c r="G120" s="2"/>
      <c r="H120" s="2"/>
      <c r="I120" s="459"/>
      <c r="J120" s="2"/>
      <c r="K120" s="2"/>
      <c r="L120" s="2"/>
      <c r="M120" s="2"/>
      <c r="N120" s="2"/>
      <c r="O120" s="2"/>
      <c r="P120" s="2"/>
    </row>
    <row r="121" spans="1:16" ht="15.75" customHeight="1">
      <c r="A121" s="2"/>
      <c r="B121" s="2"/>
      <c r="C121" s="2"/>
      <c r="D121" s="2"/>
      <c r="E121" s="2"/>
      <c r="F121" s="2"/>
      <c r="G121" s="2"/>
      <c r="H121" s="2"/>
      <c r="I121" s="459"/>
      <c r="J121" s="2"/>
      <c r="K121" s="2"/>
      <c r="L121" s="2"/>
      <c r="M121" s="2"/>
      <c r="N121" s="2"/>
      <c r="O121" s="2"/>
      <c r="P121" s="2"/>
    </row>
    <row r="122" spans="1:16" ht="15.75" customHeight="1">
      <c r="A122" s="2"/>
      <c r="B122" s="2"/>
      <c r="C122" s="2"/>
      <c r="D122" s="2"/>
      <c r="E122" s="2"/>
      <c r="F122" s="2"/>
      <c r="G122" s="2"/>
      <c r="H122" s="2"/>
      <c r="I122" s="459"/>
      <c r="J122" s="2"/>
      <c r="K122" s="2"/>
      <c r="L122" s="2"/>
      <c r="M122" s="2"/>
      <c r="N122" s="2"/>
      <c r="O122" s="2"/>
      <c r="P122" s="2"/>
    </row>
    <row r="123" spans="1:16" ht="15.75" customHeight="1">
      <c r="A123" s="2"/>
      <c r="B123" s="2"/>
      <c r="C123" s="2"/>
      <c r="D123" s="2"/>
      <c r="E123" s="2"/>
      <c r="F123" s="2"/>
      <c r="G123" s="2"/>
      <c r="H123" s="2"/>
      <c r="I123" s="459"/>
      <c r="J123" s="2"/>
      <c r="K123" s="2"/>
      <c r="L123" s="2"/>
      <c r="M123" s="2"/>
      <c r="N123" s="2"/>
      <c r="O123" s="2"/>
      <c r="P123" s="2"/>
    </row>
    <row r="124" spans="1:16" ht="15.75" customHeight="1">
      <c r="A124" s="2"/>
      <c r="B124" s="2"/>
      <c r="C124" s="2"/>
      <c r="D124" s="2"/>
      <c r="E124" s="2"/>
      <c r="F124" s="2"/>
      <c r="G124" s="2"/>
      <c r="H124" s="2"/>
      <c r="I124" s="459"/>
      <c r="J124" s="2"/>
      <c r="K124" s="2"/>
      <c r="L124" s="2"/>
      <c r="M124" s="2"/>
      <c r="N124" s="2"/>
      <c r="O124" s="2"/>
      <c r="P124" s="2"/>
    </row>
    <row r="125" spans="1:16" ht="15.75" customHeight="1">
      <c r="A125" s="2"/>
      <c r="B125" s="2"/>
      <c r="C125" s="2"/>
      <c r="D125" s="2"/>
      <c r="E125" s="2"/>
      <c r="F125" s="2"/>
      <c r="G125" s="2"/>
      <c r="H125" s="2"/>
      <c r="I125" s="459"/>
      <c r="J125" s="2"/>
      <c r="K125" s="2"/>
      <c r="L125" s="2"/>
      <c r="M125" s="2"/>
      <c r="N125" s="2"/>
      <c r="O125" s="2"/>
      <c r="P125" s="2"/>
    </row>
    <row r="126" spans="1:16" ht="15.75" customHeight="1">
      <c r="A126" s="2"/>
      <c r="B126" s="2"/>
      <c r="C126" s="2"/>
      <c r="D126" s="2"/>
      <c r="E126" s="2"/>
      <c r="F126" s="2"/>
      <c r="G126" s="2"/>
      <c r="H126" s="2"/>
      <c r="I126" s="459"/>
      <c r="J126" s="2"/>
      <c r="K126" s="2"/>
      <c r="L126" s="2"/>
      <c r="M126" s="2"/>
      <c r="N126" s="2"/>
      <c r="O126" s="2"/>
      <c r="P126" s="2"/>
    </row>
    <row r="127" spans="1:16" ht="15.75" customHeight="1">
      <c r="A127" s="2"/>
      <c r="B127" s="2"/>
      <c r="C127" s="2"/>
      <c r="D127" s="2"/>
      <c r="E127" s="2"/>
      <c r="F127" s="2"/>
      <c r="G127" s="2"/>
      <c r="H127" s="2"/>
      <c r="I127" s="459"/>
      <c r="J127" s="2"/>
      <c r="K127" s="2"/>
      <c r="L127" s="2"/>
      <c r="M127" s="2"/>
      <c r="N127" s="2"/>
      <c r="O127" s="2"/>
      <c r="P127" s="2"/>
    </row>
    <row r="128" spans="1:16" ht="15.75" customHeight="1">
      <c r="A128" s="2"/>
      <c r="B128" s="2"/>
      <c r="C128" s="2"/>
      <c r="D128" s="2"/>
      <c r="E128" s="2"/>
      <c r="F128" s="2"/>
      <c r="G128" s="2"/>
      <c r="H128" s="2"/>
      <c r="I128" s="459"/>
      <c r="J128" s="2"/>
      <c r="K128" s="2"/>
      <c r="L128" s="2"/>
      <c r="M128" s="2"/>
      <c r="N128" s="2"/>
      <c r="O128" s="2"/>
      <c r="P128" s="2"/>
    </row>
    <row r="129" spans="1:16" ht="15.75" customHeight="1">
      <c r="A129" s="2"/>
      <c r="B129" s="2"/>
      <c r="C129" s="2"/>
      <c r="D129" s="2"/>
      <c r="E129" s="2"/>
      <c r="F129" s="2"/>
      <c r="G129" s="2"/>
      <c r="H129" s="2"/>
      <c r="I129" s="459"/>
      <c r="J129" s="2"/>
      <c r="K129" s="2"/>
      <c r="L129" s="2"/>
      <c r="M129" s="2"/>
      <c r="N129" s="2"/>
      <c r="O129" s="2"/>
      <c r="P129" s="2"/>
    </row>
    <row r="130" spans="1:16" ht="15.75" customHeight="1">
      <c r="A130" s="2"/>
      <c r="B130" s="2"/>
      <c r="C130" s="2"/>
      <c r="D130" s="2"/>
      <c r="E130" s="2"/>
      <c r="F130" s="2"/>
      <c r="G130" s="2"/>
      <c r="H130" s="2"/>
      <c r="I130" s="459"/>
      <c r="J130" s="2"/>
      <c r="K130" s="2"/>
      <c r="L130" s="2"/>
      <c r="M130" s="2"/>
      <c r="N130" s="2"/>
      <c r="O130" s="2"/>
      <c r="P130" s="2"/>
    </row>
    <row r="131" spans="1:16" ht="15.75" customHeight="1">
      <c r="A131" s="2"/>
      <c r="B131" s="2"/>
      <c r="C131" s="2"/>
      <c r="D131" s="2"/>
      <c r="E131" s="2"/>
      <c r="F131" s="2"/>
      <c r="G131" s="2"/>
      <c r="H131" s="2"/>
      <c r="I131" s="459"/>
      <c r="J131" s="2"/>
      <c r="K131" s="2"/>
      <c r="L131" s="2"/>
      <c r="M131" s="2"/>
      <c r="N131" s="2"/>
      <c r="O131" s="2"/>
      <c r="P131" s="2"/>
    </row>
    <row r="132" spans="1:16" ht="15.75" customHeight="1">
      <c r="A132" s="2"/>
      <c r="B132" s="2"/>
      <c r="C132" s="2"/>
      <c r="D132" s="2"/>
      <c r="E132" s="2"/>
      <c r="F132" s="2"/>
      <c r="G132" s="2"/>
      <c r="H132" s="2"/>
      <c r="I132" s="459"/>
      <c r="J132" s="2"/>
      <c r="K132" s="2"/>
      <c r="L132" s="2"/>
      <c r="M132" s="2"/>
      <c r="N132" s="2"/>
      <c r="O132" s="2"/>
      <c r="P132" s="2"/>
    </row>
    <row r="133" spans="1:16" ht="15.75" customHeight="1">
      <c r="A133" s="2"/>
      <c r="B133" s="2"/>
      <c r="C133" s="2"/>
      <c r="D133" s="2"/>
      <c r="E133" s="2"/>
      <c r="F133" s="2"/>
      <c r="G133" s="2"/>
      <c r="H133" s="2"/>
      <c r="I133" s="459"/>
      <c r="J133" s="2"/>
      <c r="K133" s="2"/>
      <c r="L133" s="2"/>
      <c r="M133" s="2"/>
      <c r="N133" s="2"/>
      <c r="O133" s="2"/>
      <c r="P133" s="2"/>
    </row>
    <row r="134" spans="1:16" ht="15.75" customHeight="1">
      <c r="A134" s="2"/>
      <c r="B134" s="2"/>
      <c r="C134" s="2"/>
      <c r="D134" s="2"/>
      <c r="E134" s="2"/>
      <c r="F134" s="2"/>
      <c r="G134" s="2"/>
      <c r="H134" s="2"/>
      <c r="I134" s="459"/>
      <c r="J134" s="2"/>
      <c r="K134" s="2"/>
      <c r="L134" s="2"/>
      <c r="M134" s="2"/>
      <c r="N134" s="2"/>
      <c r="O134" s="2"/>
      <c r="P134" s="2"/>
    </row>
    <row r="135" spans="1:16" ht="15.75" customHeight="1">
      <c r="A135" s="2"/>
      <c r="B135" s="2"/>
      <c r="C135" s="2"/>
      <c r="D135" s="2"/>
      <c r="E135" s="2"/>
      <c r="F135" s="2"/>
      <c r="G135" s="2"/>
      <c r="H135" s="2"/>
      <c r="I135" s="459"/>
      <c r="J135" s="2"/>
      <c r="K135" s="2"/>
      <c r="L135" s="2"/>
      <c r="M135" s="2"/>
      <c r="N135" s="2"/>
      <c r="O135" s="2"/>
      <c r="P135" s="2"/>
    </row>
    <row r="136" spans="1:16" ht="15.75" customHeight="1">
      <c r="A136" s="2"/>
      <c r="B136" s="2"/>
      <c r="C136" s="2"/>
      <c r="D136" s="2"/>
      <c r="E136" s="2"/>
      <c r="F136" s="2"/>
      <c r="G136" s="2"/>
      <c r="H136" s="2"/>
      <c r="I136" s="459"/>
      <c r="J136" s="2"/>
      <c r="K136" s="2"/>
      <c r="L136" s="2"/>
      <c r="M136" s="2"/>
      <c r="N136" s="2"/>
      <c r="O136" s="2"/>
      <c r="P136" s="2"/>
    </row>
    <row r="137" spans="1:16" ht="15.75" customHeight="1">
      <c r="A137" s="2"/>
      <c r="B137" s="2"/>
      <c r="C137" s="2"/>
      <c r="D137" s="2"/>
      <c r="E137" s="2"/>
      <c r="F137" s="2"/>
      <c r="G137" s="2"/>
      <c r="H137" s="2"/>
      <c r="I137" s="459"/>
      <c r="J137" s="2"/>
      <c r="K137" s="2"/>
      <c r="L137" s="2"/>
      <c r="M137" s="2"/>
      <c r="N137" s="2"/>
      <c r="O137" s="2"/>
      <c r="P137" s="2"/>
    </row>
    <row r="138" spans="1:16" ht="15.75" customHeight="1">
      <c r="A138" s="2"/>
      <c r="B138" s="2"/>
      <c r="C138" s="2"/>
      <c r="D138" s="2"/>
      <c r="E138" s="2"/>
      <c r="F138" s="2"/>
      <c r="G138" s="2"/>
      <c r="H138" s="2"/>
      <c r="I138" s="459"/>
      <c r="J138" s="2"/>
      <c r="K138" s="2"/>
      <c r="L138" s="2"/>
      <c r="M138" s="2"/>
      <c r="N138" s="2"/>
      <c r="O138" s="2"/>
      <c r="P138" s="2"/>
    </row>
    <row r="139" spans="1:16" ht="15.75" customHeight="1">
      <c r="A139" s="2"/>
      <c r="B139" s="2"/>
      <c r="C139" s="2"/>
      <c r="D139" s="2"/>
      <c r="E139" s="2"/>
      <c r="F139" s="2"/>
      <c r="G139" s="2"/>
      <c r="H139" s="2"/>
      <c r="I139" s="459"/>
      <c r="J139" s="2"/>
      <c r="K139" s="2"/>
      <c r="L139" s="2"/>
      <c r="M139" s="2"/>
      <c r="N139" s="2"/>
      <c r="O139" s="2"/>
      <c r="P139" s="2"/>
    </row>
    <row r="140" spans="1:16" ht="15.75" customHeight="1">
      <c r="A140" s="2"/>
      <c r="B140" s="2"/>
      <c r="C140" s="2"/>
      <c r="D140" s="2"/>
      <c r="E140" s="2"/>
      <c r="F140" s="2"/>
      <c r="G140" s="2"/>
      <c r="H140" s="2"/>
      <c r="I140" s="459"/>
      <c r="J140" s="2"/>
      <c r="K140" s="2"/>
      <c r="L140" s="2"/>
      <c r="M140" s="2"/>
      <c r="N140" s="2"/>
      <c r="O140" s="2"/>
      <c r="P140" s="2"/>
    </row>
    <row r="141" spans="1:16" ht="15.75" customHeight="1">
      <c r="A141" s="2"/>
      <c r="B141" s="2"/>
      <c r="C141" s="2"/>
      <c r="D141" s="2"/>
      <c r="E141" s="2"/>
      <c r="F141" s="2"/>
      <c r="G141" s="2"/>
      <c r="H141" s="2"/>
      <c r="I141" s="459"/>
      <c r="J141" s="2"/>
      <c r="K141" s="2"/>
      <c r="L141" s="2"/>
      <c r="M141" s="2"/>
      <c r="N141" s="2"/>
      <c r="O141" s="2"/>
      <c r="P141" s="2"/>
    </row>
    <row r="142" spans="1:16" ht="15.75" customHeight="1">
      <c r="A142" s="2"/>
      <c r="B142" s="2"/>
      <c r="C142" s="2"/>
      <c r="D142" s="2"/>
      <c r="E142" s="2"/>
      <c r="F142" s="2"/>
      <c r="G142" s="2"/>
      <c r="H142" s="2"/>
      <c r="I142" s="459"/>
      <c r="J142" s="2"/>
      <c r="K142" s="2"/>
      <c r="L142" s="2"/>
      <c r="M142" s="2"/>
      <c r="N142" s="2"/>
      <c r="O142" s="2"/>
      <c r="P142" s="2"/>
    </row>
    <row r="143" spans="1:16" ht="15.75" customHeight="1">
      <c r="A143" s="2"/>
      <c r="B143" s="2"/>
      <c r="C143" s="2"/>
      <c r="D143" s="2"/>
      <c r="E143" s="2"/>
      <c r="F143" s="2"/>
      <c r="G143" s="2"/>
      <c r="H143" s="2"/>
      <c r="I143" s="459"/>
      <c r="J143" s="2"/>
      <c r="K143" s="2"/>
      <c r="L143" s="2"/>
      <c r="M143" s="2"/>
      <c r="N143" s="2"/>
      <c r="O143" s="2"/>
      <c r="P143" s="2"/>
    </row>
    <row r="144" spans="1:16" ht="15.75" customHeight="1">
      <c r="A144" s="2"/>
      <c r="B144" s="2"/>
      <c r="C144" s="2"/>
      <c r="D144" s="2"/>
      <c r="E144" s="2"/>
      <c r="F144" s="2"/>
      <c r="G144" s="2"/>
      <c r="H144" s="2"/>
      <c r="I144" s="459"/>
      <c r="J144" s="2"/>
      <c r="K144" s="2"/>
      <c r="L144" s="2"/>
      <c r="M144" s="2"/>
      <c r="N144" s="2"/>
      <c r="O144" s="2"/>
      <c r="P144" s="2"/>
    </row>
    <row r="145" spans="1:16" ht="15.75" customHeight="1">
      <c r="A145" s="2"/>
      <c r="B145" s="2"/>
      <c r="C145" s="2"/>
      <c r="D145" s="2"/>
      <c r="E145" s="2"/>
      <c r="F145" s="2"/>
      <c r="G145" s="2"/>
      <c r="H145" s="2"/>
      <c r="I145" s="459"/>
      <c r="J145" s="2"/>
      <c r="K145" s="2"/>
      <c r="L145" s="2"/>
      <c r="M145" s="2"/>
      <c r="N145" s="2"/>
      <c r="O145" s="2"/>
      <c r="P145" s="2"/>
    </row>
    <row r="146" spans="1:16" ht="15.75" customHeight="1">
      <c r="A146" s="2"/>
      <c r="B146" s="2"/>
      <c r="C146" s="2"/>
      <c r="D146" s="2"/>
      <c r="E146" s="2"/>
      <c r="F146" s="2"/>
      <c r="G146" s="2"/>
      <c r="H146" s="2"/>
      <c r="I146" s="459"/>
      <c r="J146" s="2"/>
      <c r="K146" s="2"/>
      <c r="L146" s="2"/>
      <c r="M146" s="2"/>
      <c r="N146" s="2"/>
      <c r="O146" s="2"/>
      <c r="P146" s="2"/>
    </row>
    <row r="147" spans="1:16" ht="15.75" customHeight="1">
      <c r="A147" s="2"/>
      <c r="B147" s="2"/>
      <c r="C147" s="2"/>
      <c r="D147" s="2"/>
      <c r="E147" s="2"/>
      <c r="F147" s="2"/>
      <c r="G147" s="2"/>
      <c r="H147" s="2"/>
      <c r="I147" s="459"/>
      <c r="J147" s="2"/>
      <c r="K147" s="2"/>
      <c r="L147" s="2"/>
      <c r="M147" s="2"/>
      <c r="N147" s="2"/>
      <c r="O147" s="2"/>
      <c r="P147" s="2"/>
    </row>
    <row r="148" spans="1:16" ht="15.75" customHeight="1">
      <c r="A148" s="2"/>
      <c r="B148" s="2"/>
      <c r="C148" s="2"/>
      <c r="D148" s="2"/>
      <c r="E148" s="2"/>
      <c r="F148" s="2"/>
      <c r="G148" s="2"/>
      <c r="H148" s="2"/>
      <c r="I148" s="459"/>
      <c r="J148" s="2"/>
      <c r="K148" s="2"/>
      <c r="L148" s="2"/>
      <c r="M148" s="2"/>
      <c r="N148" s="2"/>
      <c r="O148" s="2"/>
      <c r="P148" s="2"/>
    </row>
    <row r="149" spans="1:16" ht="15.75" customHeight="1">
      <c r="A149" s="2"/>
      <c r="B149" s="2"/>
      <c r="C149" s="2"/>
      <c r="D149" s="2"/>
      <c r="E149" s="2"/>
      <c r="F149" s="2"/>
      <c r="G149" s="2"/>
      <c r="H149" s="2"/>
      <c r="I149" s="459"/>
      <c r="J149" s="2"/>
      <c r="K149" s="2"/>
      <c r="L149" s="2"/>
      <c r="M149" s="2"/>
      <c r="N149" s="2"/>
      <c r="O149" s="2"/>
      <c r="P149" s="2"/>
    </row>
    <row r="150" spans="1:16" ht="15.75" customHeight="1">
      <c r="A150" s="2"/>
      <c r="B150" s="2"/>
      <c r="C150" s="2"/>
      <c r="D150" s="2"/>
      <c r="E150" s="2"/>
      <c r="F150" s="2"/>
      <c r="G150" s="2"/>
      <c r="H150" s="2"/>
      <c r="I150" s="459"/>
      <c r="J150" s="2"/>
      <c r="K150" s="2"/>
      <c r="L150" s="2"/>
      <c r="M150" s="2"/>
      <c r="N150" s="2"/>
      <c r="O150" s="2"/>
      <c r="P150" s="2"/>
    </row>
    <row r="151" spans="1:16" ht="15.75" customHeight="1">
      <c r="A151" s="2"/>
      <c r="B151" s="2"/>
      <c r="C151" s="2"/>
      <c r="D151" s="2"/>
      <c r="E151" s="2"/>
      <c r="F151" s="2"/>
      <c r="G151" s="2"/>
      <c r="H151" s="2"/>
      <c r="I151" s="459"/>
      <c r="J151" s="2"/>
      <c r="K151" s="2"/>
      <c r="L151" s="2"/>
      <c r="M151" s="2"/>
      <c r="N151" s="2"/>
      <c r="O151" s="2"/>
      <c r="P151" s="2"/>
    </row>
    <row r="152" spans="1:16" ht="15.75" customHeight="1">
      <c r="A152" s="2"/>
      <c r="B152" s="2"/>
      <c r="C152" s="2"/>
      <c r="D152" s="2"/>
      <c r="E152" s="2"/>
      <c r="F152" s="2"/>
      <c r="G152" s="2"/>
      <c r="H152" s="2"/>
      <c r="I152" s="459"/>
      <c r="J152" s="2"/>
      <c r="K152" s="2"/>
      <c r="L152" s="2"/>
      <c r="M152" s="2"/>
      <c r="N152" s="2"/>
      <c r="O152" s="2"/>
      <c r="P152" s="2"/>
    </row>
    <row r="153" spans="1:16" ht="15.75" customHeight="1">
      <c r="A153" s="2"/>
      <c r="B153" s="2"/>
      <c r="C153" s="2"/>
      <c r="D153" s="2"/>
      <c r="E153" s="2"/>
      <c r="F153" s="2"/>
      <c r="G153" s="2"/>
      <c r="H153" s="2"/>
      <c r="I153" s="459"/>
      <c r="J153" s="2"/>
      <c r="K153" s="2"/>
      <c r="L153" s="2"/>
      <c r="M153" s="2"/>
      <c r="N153" s="2"/>
      <c r="O153" s="2"/>
      <c r="P153" s="2"/>
    </row>
    <row r="154" spans="1:16" ht="15.75" customHeight="1">
      <c r="A154" s="2"/>
      <c r="B154" s="2"/>
      <c r="C154" s="2"/>
      <c r="D154" s="2"/>
      <c r="E154" s="2"/>
      <c r="F154" s="2"/>
      <c r="G154" s="2"/>
      <c r="H154" s="2"/>
      <c r="I154" s="459"/>
      <c r="J154" s="2"/>
      <c r="K154" s="2"/>
      <c r="L154" s="2"/>
      <c r="M154" s="2"/>
      <c r="N154" s="2"/>
      <c r="O154" s="2"/>
      <c r="P154" s="2"/>
    </row>
    <row r="155" spans="1:16" ht="15.75" customHeight="1">
      <c r="A155" s="2"/>
      <c r="B155" s="2"/>
      <c r="C155" s="2"/>
      <c r="D155" s="2"/>
      <c r="E155" s="2"/>
      <c r="F155" s="2"/>
      <c r="G155" s="2"/>
      <c r="H155" s="2"/>
      <c r="I155" s="459"/>
      <c r="J155" s="2"/>
      <c r="K155" s="2"/>
      <c r="L155" s="2"/>
      <c r="M155" s="2"/>
      <c r="N155" s="2"/>
      <c r="O155" s="2"/>
      <c r="P155" s="2"/>
    </row>
    <row r="156" spans="1:16" ht="15.75" customHeight="1">
      <c r="A156" s="2"/>
      <c r="B156" s="2"/>
      <c r="C156" s="2"/>
      <c r="D156" s="2"/>
      <c r="E156" s="2"/>
      <c r="F156" s="2"/>
      <c r="G156" s="2"/>
      <c r="H156" s="2"/>
      <c r="I156" s="459"/>
      <c r="J156" s="2"/>
      <c r="K156" s="2"/>
      <c r="L156" s="2"/>
      <c r="M156" s="2"/>
      <c r="N156" s="2"/>
      <c r="O156" s="2"/>
      <c r="P156" s="2"/>
    </row>
    <row r="157" spans="1:16" ht="15.75" customHeight="1">
      <c r="A157" s="2"/>
      <c r="B157" s="2"/>
      <c r="C157" s="2"/>
      <c r="D157" s="2"/>
      <c r="E157" s="2"/>
      <c r="F157" s="2"/>
      <c r="G157" s="2"/>
      <c r="H157" s="2"/>
      <c r="I157" s="459"/>
      <c r="J157" s="2"/>
      <c r="K157" s="2"/>
      <c r="L157" s="2"/>
      <c r="M157" s="2"/>
      <c r="N157" s="2"/>
      <c r="O157" s="2"/>
      <c r="P157" s="2"/>
    </row>
    <row r="158" spans="1:16" ht="15.75" customHeight="1">
      <c r="A158" s="2"/>
      <c r="B158" s="2"/>
      <c r="C158" s="2"/>
      <c r="D158" s="2"/>
      <c r="E158" s="2"/>
      <c r="F158" s="2"/>
      <c r="G158" s="2"/>
      <c r="H158" s="2"/>
      <c r="I158" s="459"/>
      <c r="J158" s="2"/>
      <c r="K158" s="2"/>
      <c r="L158" s="2"/>
      <c r="M158" s="2"/>
      <c r="N158" s="2"/>
      <c r="O158" s="2"/>
      <c r="P158" s="2"/>
    </row>
    <row r="159" spans="1:16" ht="15.75" customHeight="1">
      <c r="A159" s="2"/>
      <c r="B159" s="2"/>
      <c r="C159" s="2"/>
      <c r="D159" s="2"/>
      <c r="E159" s="2"/>
      <c r="F159" s="2"/>
      <c r="G159" s="2"/>
      <c r="H159" s="2"/>
      <c r="I159" s="459"/>
      <c r="J159" s="2"/>
      <c r="K159" s="2"/>
      <c r="L159" s="2"/>
      <c r="M159" s="2"/>
      <c r="N159" s="2"/>
      <c r="O159" s="2"/>
      <c r="P159" s="2"/>
    </row>
    <row r="160" spans="1:16" ht="15.75" customHeight="1">
      <c r="A160" s="2"/>
      <c r="B160" s="2"/>
      <c r="C160" s="2"/>
      <c r="D160" s="2"/>
      <c r="E160" s="2"/>
      <c r="F160" s="2"/>
      <c r="G160" s="2"/>
      <c r="H160" s="2"/>
      <c r="I160" s="459"/>
      <c r="J160" s="2"/>
      <c r="K160" s="2"/>
      <c r="L160" s="2"/>
      <c r="M160" s="2"/>
      <c r="N160" s="2"/>
      <c r="O160" s="2"/>
      <c r="P160" s="2"/>
    </row>
    <row r="161" spans="1:16" ht="15.75" customHeight="1">
      <c r="A161" s="2"/>
      <c r="B161" s="2"/>
      <c r="C161" s="2"/>
      <c r="D161" s="2"/>
      <c r="E161" s="2"/>
      <c r="F161" s="2"/>
      <c r="G161" s="2"/>
      <c r="H161" s="2"/>
      <c r="I161" s="459"/>
      <c r="J161" s="2"/>
      <c r="K161" s="2"/>
      <c r="L161" s="2"/>
      <c r="M161" s="2"/>
      <c r="N161" s="2"/>
      <c r="O161" s="2"/>
      <c r="P161" s="2"/>
    </row>
    <row r="162" spans="1:16" ht="15.75" customHeight="1">
      <c r="A162" s="2"/>
      <c r="B162" s="2"/>
      <c r="C162" s="2"/>
      <c r="D162" s="2"/>
      <c r="E162" s="2"/>
      <c r="F162" s="2"/>
      <c r="G162" s="2"/>
      <c r="H162" s="2"/>
      <c r="I162" s="459"/>
      <c r="J162" s="2"/>
      <c r="K162" s="2"/>
      <c r="L162" s="2"/>
      <c r="M162" s="2"/>
      <c r="N162" s="2"/>
      <c r="O162" s="2"/>
      <c r="P162" s="2"/>
    </row>
    <row r="163" spans="1:16" ht="15.75" customHeight="1">
      <c r="A163" s="2"/>
      <c r="B163" s="2"/>
      <c r="C163" s="2"/>
      <c r="D163" s="2"/>
      <c r="E163" s="2"/>
      <c r="F163" s="2"/>
      <c r="G163" s="2"/>
      <c r="H163" s="2"/>
      <c r="I163" s="459"/>
      <c r="J163" s="2"/>
      <c r="K163" s="2"/>
      <c r="L163" s="2"/>
      <c r="M163" s="2"/>
      <c r="N163" s="2"/>
      <c r="O163" s="2"/>
      <c r="P163" s="2"/>
    </row>
    <row r="164" spans="1:16" ht="15.75" customHeight="1">
      <c r="A164" s="2"/>
      <c r="B164" s="2"/>
      <c r="C164" s="2"/>
      <c r="D164" s="2"/>
      <c r="E164" s="2"/>
      <c r="F164" s="2"/>
      <c r="G164" s="2"/>
      <c r="H164" s="2"/>
      <c r="I164" s="459"/>
      <c r="J164" s="2"/>
      <c r="K164" s="2"/>
      <c r="L164" s="2"/>
      <c r="M164" s="2"/>
      <c r="N164" s="2"/>
      <c r="O164" s="2"/>
      <c r="P164" s="2"/>
    </row>
    <row r="165" spans="1:16" ht="15.75" customHeight="1">
      <c r="A165" s="2"/>
      <c r="B165" s="2"/>
      <c r="C165" s="2"/>
      <c r="D165" s="2"/>
      <c r="E165" s="2"/>
      <c r="F165" s="2"/>
      <c r="G165" s="2"/>
      <c r="H165" s="2"/>
      <c r="I165" s="459"/>
      <c r="J165" s="2"/>
      <c r="K165" s="2"/>
      <c r="L165" s="2"/>
      <c r="M165" s="2"/>
      <c r="N165" s="2"/>
      <c r="O165" s="2"/>
      <c r="P165" s="2"/>
    </row>
    <row r="166" spans="1:16" ht="15.75" customHeight="1">
      <c r="A166" s="2"/>
      <c r="B166" s="2"/>
      <c r="C166" s="2"/>
      <c r="D166" s="2"/>
      <c r="E166" s="2"/>
      <c r="F166" s="2"/>
      <c r="G166" s="2"/>
      <c r="H166" s="2"/>
      <c r="I166" s="459"/>
      <c r="J166" s="2"/>
      <c r="K166" s="2"/>
      <c r="L166" s="2"/>
      <c r="M166" s="2"/>
      <c r="N166" s="2"/>
      <c r="O166" s="2"/>
      <c r="P166" s="2"/>
    </row>
    <row r="167" spans="1:16" ht="15.75" customHeight="1">
      <c r="A167" s="2"/>
      <c r="B167" s="2"/>
      <c r="C167" s="2"/>
      <c r="D167" s="2"/>
      <c r="E167" s="2"/>
      <c r="F167" s="2"/>
      <c r="G167" s="2"/>
      <c r="H167" s="2"/>
      <c r="I167" s="459"/>
      <c r="J167" s="2"/>
      <c r="K167" s="2"/>
      <c r="L167" s="2"/>
      <c r="M167" s="2"/>
      <c r="N167" s="2"/>
      <c r="O167" s="2"/>
      <c r="P167" s="2"/>
    </row>
    <row r="168" spans="1:16" ht="15.75" customHeight="1">
      <c r="A168" s="2"/>
      <c r="B168" s="2"/>
      <c r="C168" s="2"/>
      <c r="D168" s="2"/>
      <c r="E168" s="2"/>
      <c r="F168" s="2"/>
      <c r="G168" s="2"/>
      <c r="H168" s="2"/>
      <c r="I168" s="459"/>
      <c r="J168" s="2"/>
      <c r="K168" s="2"/>
      <c r="L168" s="2"/>
      <c r="M168" s="2"/>
      <c r="N168" s="2"/>
      <c r="O168" s="2"/>
      <c r="P168" s="2"/>
    </row>
    <row r="169" spans="1:16" ht="15.75" customHeight="1">
      <c r="A169" s="2"/>
      <c r="B169" s="2"/>
      <c r="C169" s="2"/>
      <c r="D169" s="2"/>
      <c r="E169" s="2"/>
      <c r="F169" s="2"/>
      <c r="G169" s="2"/>
      <c r="H169" s="2"/>
      <c r="I169" s="459"/>
      <c r="J169" s="2"/>
      <c r="K169" s="2"/>
      <c r="L169" s="2"/>
      <c r="M169" s="2"/>
      <c r="N169" s="2"/>
      <c r="O169" s="2"/>
      <c r="P169" s="2"/>
    </row>
    <row r="170" spans="1:16" ht="15.75" customHeight="1">
      <c r="A170" s="2"/>
      <c r="B170" s="2"/>
      <c r="C170" s="2"/>
      <c r="D170" s="2"/>
      <c r="E170" s="2"/>
      <c r="F170" s="2"/>
      <c r="G170" s="2"/>
      <c r="H170" s="2"/>
      <c r="I170" s="459"/>
      <c r="J170" s="2"/>
      <c r="K170" s="2"/>
      <c r="L170" s="2"/>
      <c r="M170" s="2"/>
      <c r="N170" s="2"/>
      <c r="O170" s="2"/>
      <c r="P170" s="2"/>
    </row>
    <row r="171" spans="1:16" ht="15.75" customHeight="1">
      <c r="A171" s="2"/>
      <c r="B171" s="2"/>
      <c r="C171" s="2"/>
      <c r="D171" s="2"/>
      <c r="E171" s="2"/>
      <c r="F171" s="2"/>
      <c r="G171" s="2"/>
      <c r="H171" s="2"/>
      <c r="I171" s="459"/>
      <c r="J171" s="2"/>
      <c r="K171" s="2"/>
      <c r="L171" s="2"/>
      <c r="M171" s="2"/>
      <c r="N171" s="2"/>
      <c r="O171" s="2"/>
      <c r="P171" s="2"/>
    </row>
    <row r="172" spans="1:16" ht="15.75" customHeight="1">
      <c r="A172" s="2"/>
      <c r="B172" s="2"/>
      <c r="C172" s="2"/>
      <c r="D172" s="2"/>
      <c r="E172" s="2"/>
      <c r="F172" s="2"/>
      <c r="G172" s="2"/>
      <c r="H172" s="2"/>
      <c r="I172" s="459"/>
      <c r="J172" s="2"/>
      <c r="K172" s="2"/>
      <c r="L172" s="2"/>
      <c r="M172" s="2"/>
      <c r="N172" s="2"/>
      <c r="O172" s="2"/>
      <c r="P172" s="2"/>
    </row>
    <row r="173" spans="1:16" ht="15.75" customHeight="1">
      <c r="A173" s="2"/>
      <c r="B173" s="2"/>
      <c r="C173" s="2"/>
      <c r="D173" s="2"/>
      <c r="E173" s="2"/>
      <c r="F173" s="2"/>
      <c r="G173" s="2"/>
      <c r="H173" s="2"/>
      <c r="I173" s="459"/>
      <c r="J173" s="2"/>
      <c r="K173" s="2"/>
      <c r="L173" s="2"/>
      <c r="M173" s="2"/>
      <c r="N173" s="2"/>
      <c r="O173" s="2"/>
      <c r="P173" s="2"/>
    </row>
    <row r="174" spans="1:16" ht="15.75" customHeight="1">
      <c r="A174" s="2"/>
      <c r="B174" s="2"/>
      <c r="C174" s="2"/>
      <c r="D174" s="2"/>
      <c r="E174" s="2"/>
      <c r="F174" s="2"/>
      <c r="G174" s="2"/>
      <c r="H174" s="2"/>
      <c r="I174" s="459"/>
      <c r="J174" s="2"/>
      <c r="K174" s="2"/>
      <c r="L174" s="2"/>
      <c r="M174" s="2"/>
      <c r="N174" s="2"/>
      <c r="O174" s="2"/>
      <c r="P174" s="2"/>
    </row>
    <row r="175" spans="1:16" ht="15.75" customHeight="1">
      <c r="A175" s="2"/>
      <c r="B175" s="2"/>
      <c r="C175" s="2"/>
      <c r="D175" s="2"/>
      <c r="E175" s="2"/>
      <c r="F175" s="2"/>
      <c r="G175" s="2"/>
      <c r="H175" s="2"/>
      <c r="I175" s="459"/>
      <c r="J175" s="2"/>
      <c r="K175" s="2"/>
      <c r="L175" s="2"/>
      <c r="M175" s="2"/>
      <c r="N175" s="2"/>
      <c r="O175" s="2"/>
      <c r="P175" s="2"/>
    </row>
    <row r="176" spans="1:16" ht="15.75" customHeight="1">
      <c r="A176" s="2"/>
      <c r="B176" s="2"/>
      <c r="C176" s="2"/>
      <c r="D176" s="2"/>
      <c r="E176" s="2"/>
      <c r="F176" s="2"/>
      <c r="G176" s="2"/>
      <c r="H176" s="2"/>
      <c r="I176" s="459"/>
      <c r="J176" s="2"/>
      <c r="K176" s="2"/>
      <c r="L176" s="2"/>
      <c r="M176" s="2"/>
      <c r="N176" s="2"/>
      <c r="O176" s="2"/>
      <c r="P176" s="2"/>
    </row>
    <row r="177" spans="1:16" ht="15.75" customHeight="1">
      <c r="A177" s="2"/>
      <c r="B177" s="2"/>
      <c r="C177" s="2"/>
      <c r="D177" s="2"/>
      <c r="E177" s="2"/>
      <c r="F177" s="2"/>
      <c r="G177" s="2"/>
      <c r="H177" s="2"/>
      <c r="I177" s="459"/>
      <c r="J177" s="2"/>
      <c r="K177" s="2"/>
      <c r="L177" s="2"/>
      <c r="M177" s="2"/>
      <c r="N177" s="2"/>
      <c r="O177" s="2"/>
      <c r="P177" s="2"/>
    </row>
    <row r="178" spans="1:16" ht="15.75" customHeight="1">
      <c r="A178" s="2"/>
      <c r="B178" s="2"/>
      <c r="C178" s="2"/>
      <c r="D178" s="2"/>
      <c r="E178" s="2"/>
      <c r="F178" s="2"/>
      <c r="G178" s="2"/>
      <c r="H178" s="2"/>
      <c r="I178" s="459"/>
      <c r="J178" s="2"/>
      <c r="K178" s="2"/>
      <c r="L178" s="2"/>
      <c r="M178" s="2"/>
      <c r="N178" s="2"/>
      <c r="O178" s="2"/>
      <c r="P178" s="2"/>
    </row>
    <row r="179" spans="1:16" ht="15.75" customHeight="1">
      <c r="A179" s="2"/>
      <c r="B179" s="2"/>
      <c r="C179" s="2"/>
      <c r="D179" s="2"/>
      <c r="E179" s="2"/>
      <c r="F179" s="2"/>
      <c r="G179" s="2"/>
      <c r="H179" s="2"/>
      <c r="I179" s="459"/>
      <c r="J179" s="2"/>
      <c r="K179" s="2"/>
      <c r="L179" s="2"/>
      <c r="M179" s="2"/>
      <c r="N179" s="2"/>
      <c r="O179" s="2"/>
      <c r="P179" s="2"/>
    </row>
    <row r="180" spans="1:16" ht="15.75" customHeight="1">
      <c r="A180" s="2"/>
      <c r="B180" s="2"/>
      <c r="C180" s="2"/>
      <c r="D180" s="2"/>
      <c r="E180" s="2"/>
      <c r="F180" s="2"/>
      <c r="G180" s="2"/>
      <c r="H180" s="2"/>
      <c r="I180" s="459"/>
      <c r="J180" s="2"/>
      <c r="K180" s="2"/>
      <c r="L180" s="2"/>
      <c r="M180" s="2"/>
      <c r="N180" s="2"/>
      <c r="O180" s="2"/>
      <c r="P180" s="2"/>
    </row>
    <row r="181" spans="1:16" ht="15.75" customHeight="1">
      <c r="A181" s="2"/>
      <c r="B181" s="2"/>
      <c r="C181" s="2"/>
      <c r="D181" s="2"/>
      <c r="E181" s="2"/>
      <c r="F181" s="2"/>
      <c r="G181" s="2"/>
      <c r="H181" s="2"/>
      <c r="I181" s="459"/>
      <c r="J181" s="2"/>
      <c r="K181" s="2"/>
      <c r="L181" s="2"/>
      <c r="M181" s="2"/>
      <c r="N181" s="2"/>
      <c r="O181" s="2"/>
      <c r="P181" s="2"/>
    </row>
    <row r="182" spans="1:16" ht="15.75" customHeight="1">
      <c r="A182" s="2"/>
      <c r="B182" s="2"/>
      <c r="C182" s="2"/>
      <c r="D182" s="2"/>
      <c r="E182" s="2"/>
      <c r="F182" s="2"/>
      <c r="G182" s="2"/>
      <c r="H182" s="2"/>
      <c r="I182" s="459"/>
      <c r="J182" s="2"/>
      <c r="K182" s="2"/>
      <c r="L182" s="2"/>
      <c r="M182" s="2"/>
      <c r="N182" s="2"/>
      <c r="O182" s="2"/>
      <c r="P182" s="2"/>
    </row>
    <row r="183" spans="1:16" ht="15.75" customHeight="1">
      <c r="A183" s="2"/>
      <c r="B183" s="2"/>
      <c r="C183" s="2"/>
      <c r="D183" s="2"/>
      <c r="E183" s="2"/>
      <c r="F183" s="2"/>
      <c r="G183" s="2"/>
      <c r="H183" s="2"/>
      <c r="I183" s="459"/>
      <c r="J183" s="2"/>
      <c r="K183" s="2"/>
      <c r="L183" s="2"/>
      <c r="M183" s="2"/>
      <c r="N183" s="2"/>
      <c r="O183" s="2"/>
      <c r="P183" s="2"/>
    </row>
    <row r="184" spans="1:16" ht="15.75" customHeight="1">
      <c r="A184" s="2"/>
      <c r="B184" s="2"/>
      <c r="C184" s="2"/>
      <c r="D184" s="2"/>
      <c r="E184" s="2"/>
      <c r="F184" s="2"/>
      <c r="G184" s="2"/>
      <c r="H184" s="2"/>
      <c r="I184" s="459"/>
      <c r="J184" s="2"/>
      <c r="K184" s="2"/>
      <c r="L184" s="2"/>
      <c r="M184" s="2"/>
      <c r="N184" s="2"/>
      <c r="O184" s="2"/>
      <c r="P184" s="2"/>
    </row>
    <row r="185" spans="1:16" ht="15.75" customHeight="1">
      <c r="A185" s="2"/>
      <c r="B185" s="2"/>
      <c r="C185" s="2"/>
      <c r="D185" s="2"/>
      <c r="E185" s="2"/>
      <c r="F185" s="2"/>
      <c r="G185" s="2"/>
      <c r="H185" s="2"/>
      <c r="I185" s="459"/>
      <c r="J185" s="2"/>
      <c r="K185" s="2"/>
      <c r="L185" s="2"/>
      <c r="M185" s="2"/>
      <c r="N185" s="2"/>
      <c r="O185" s="2"/>
      <c r="P185" s="2"/>
    </row>
    <row r="186" spans="1:16" ht="15.75" customHeight="1">
      <c r="A186" s="2"/>
      <c r="B186" s="2"/>
      <c r="C186" s="2"/>
      <c r="D186" s="2"/>
      <c r="E186" s="2"/>
      <c r="F186" s="2"/>
      <c r="G186" s="2"/>
      <c r="H186" s="2"/>
      <c r="I186" s="459"/>
      <c r="J186" s="2"/>
      <c r="K186" s="2"/>
      <c r="L186" s="2"/>
      <c r="M186" s="2"/>
      <c r="N186" s="2"/>
      <c r="O186" s="2"/>
      <c r="P186" s="2"/>
    </row>
    <row r="187" spans="1:16" ht="15.75" customHeight="1">
      <c r="A187" s="2"/>
      <c r="B187" s="2"/>
      <c r="C187" s="2"/>
      <c r="D187" s="2"/>
      <c r="E187" s="2"/>
      <c r="F187" s="2"/>
      <c r="G187" s="2"/>
      <c r="H187" s="2"/>
      <c r="I187" s="459"/>
      <c r="J187" s="2"/>
      <c r="K187" s="2"/>
      <c r="L187" s="2"/>
      <c r="M187" s="2"/>
      <c r="N187" s="2"/>
      <c r="O187" s="2"/>
      <c r="P187" s="2"/>
    </row>
    <row r="188" spans="1:16" ht="15.75" customHeight="1">
      <c r="A188" s="2"/>
      <c r="B188" s="2"/>
      <c r="C188" s="2"/>
      <c r="D188" s="2"/>
      <c r="E188" s="2"/>
      <c r="F188" s="2"/>
      <c r="G188" s="2"/>
      <c r="H188" s="2"/>
      <c r="I188" s="459"/>
      <c r="J188" s="2"/>
      <c r="K188" s="2"/>
      <c r="L188" s="2"/>
      <c r="M188" s="2"/>
      <c r="N188" s="2"/>
      <c r="O188" s="2"/>
      <c r="P188" s="2"/>
    </row>
    <row r="189" spans="1:16" ht="15.75" customHeight="1">
      <c r="A189" s="2"/>
      <c r="B189" s="2"/>
      <c r="C189" s="2"/>
      <c r="D189" s="2"/>
      <c r="E189" s="2"/>
      <c r="F189" s="2"/>
      <c r="G189" s="2"/>
      <c r="H189" s="2"/>
      <c r="I189" s="459"/>
      <c r="J189" s="2"/>
      <c r="K189" s="2"/>
      <c r="L189" s="2"/>
      <c r="M189" s="2"/>
      <c r="N189" s="2"/>
      <c r="O189" s="2"/>
      <c r="P189" s="2"/>
    </row>
    <row r="190" spans="1:16" ht="15.75" customHeight="1">
      <c r="A190" s="2"/>
      <c r="B190" s="2"/>
      <c r="C190" s="2"/>
      <c r="D190" s="2"/>
      <c r="E190" s="2"/>
      <c r="F190" s="2"/>
      <c r="G190" s="2"/>
      <c r="H190" s="2"/>
      <c r="I190" s="459"/>
      <c r="J190" s="2"/>
      <c r="K190" s="2"/>
      <c r="L190" s="2"/>
      <c r="M190" s="2"/>
      <c r="N190" s="2"/>
      <c r="O190" s="2"/>
      <c r="P190" s="2"/>
    </row>
    <row r="191" spans="1:16" ht="15.75" customHeight="1">
      <c r="A191" s="2"/>
      <c r="B191" s="2"/>
      <c r="C191" s="2"/>
      <c r="D191" s="2"/>
      <c r="E191" s="2"/>
      <c r="F191" s="2"/>
      <c r="G191" s="2"/>
      <c r="H191" s="2"/>
      <c r="I191" s="459"/>
      <c r="J191" s="2"/>
      <c r="K191" s="2"/>
      <c r="L191" s="2"/>
      <c r="M191" s="2"/>
      <c r="N191" s="2"/>
      <c r="O191" s="2"/>
      <c r="P191" s="2"/>
    </row>
    <row r="192" spans="1:16" ht="15.75" customHeight="1">
      <c r="A192" s="2"/>
      <c r="B192" s="2"/>
      <c r="C192" s="2"/>
      <c r="D192" s="2"/>
      <c r="E192" s="2"/>
      <c r="F192" s="2"/>
      <c r="G192" s="2"/>
      <c r="H192" s="2"/>
      <c r="I192" s="459"/>
      <c r="J192" s="2"/>
      <c r="K192" s="2"/>
      <c r="L192" s="2"/>
      <c r="M192" s="2"/>
      <c r="N192" s="2"/>
      <c r="O192" s="2"/>
      <c r="P192" s="2"/>
    </row>
    <row r="193" spans="1:16" ht="15.75" customHeight="1">
      <c r="A193" s="2"/>
      <c r="B193" s="2"/>
      <c r="C193" s="2"/>
      <c r="D193" s="2"/>
      <c r="E193" s="2"/>
      <c r="F193" s="2"/>
      <c r="G193" s="2"/>
      <c r="H193" s="2"/>
      <c r="I193" s="459"/>
      <c r="J193" s="2"/>
      <c r="K193" s="2"/>
      <c r="L193" s="2"/>
      <c r="M193" s="2"/>
      <c r="N193" s="2"/>
      <c r="O193" s="2"/>
      <c r="P193" s="2"/>
    </row>
    <row r="194" spans="1:16" ht="15.75" customHeight="1">
      <c r="A194" s="2"/>
      <c r="B194" s="2"/>
      <c r="C194" s="2"/>
      <c r="D194" s="2"/>
      <c r="E194" s="2"/>
      <c r="F194" s="2"/>
      <c r="G194" s="2"/>
      <c r="H194" s="2"/>
      <c r="I194" s="459"/>
      <c r="J194" s="2"/>
      <c r="K194" s="2"/>
      <c r="L194" s="2"/>
      <c r="M194" s="2"/>
      <c r="N194" s="2"/>
      <c r="O194" s="2"/>
      <c r="P194" s="2"/>
    </row>
    <row r="195" spans="1:16" ht="15.75" customHeight="1">
      <c r="A195" s="2"/>
      <c r="B195" s="2"/>
      <c r="C195" s="2"/>
      <c r="D195" s="2"/>
      <c r="E195" s="2"/>
      <c r="F195" s="2"/>
      <c r="G195" s="2"/>
      <c r="H195" s="2"/>
      <c r="I195" s="459"/>
      <c r="J195" s="2"/>
      <c r="K195" s="2"/>
      <c r="L195" s="2"/>
      <c r="M195" s="2"/>
      <c r="N195" s="2"/>
      <c r="O195" s="2"/>
      <c r="P195" s="2"/>
    </row>
    <row r="196" spans="1:16" ht="15.75" customHeight="1">
      <c r="A196" s="2"/>
      <c r="B196" s="2"/>
      <c r="C196" s="2"/>
      <c r="D196" s="2"/>
      <c r="E196" s="2"/>
      <c r="F196" s="2"/>
      <c r="G196" s="2"/>
      <c r="H196" s="2"/>
      <c r="I196" s="459"/>
      <c r="J196" s="2"/>
      <c r="K196" s="2"/>
      <c r="L196" s="2"/>
      <c r="M196" s="2"/>
      <c r="N196" s="2"/>
      <c r="O196" s="2"/>
      <c r="P196" s="2"/>
    </row>
    <row r="197" spans="1:16" ht="15.75" customHeight="1">
      <c r="A197" s="2"/>
      <c r="B197" s="2"/>
      <c r="C197" s="2"/>
      <c r="D197" s="2"/>
      <c r="E197" s="2"/>
      <c r="F197" s="2"/>
      <c r="G197" s="2"/>
      <c r="H197" s="2"/>
      <c r="I197" s="459"/>
      <c r="J197" s="2"/>
      <c r="K197" s="2"/>
      <c r="L197" s="2"/>
      <c r="M197" s="2"/>
      <c r="N197" s="2"/>
      <c r="O197" s="2"/>
      <c r="P197" s="2"/>
    </row>
    <row r="198" spans="1:16" ht="15.75" customHeight="1">
      <c r="A198" s="2"/>
      <c r="B198" s="2"/>
      <c r="C198" s="2"/>
      <c r="D198" s="2"/>
      <c r="E198" s="2"/>
      <c r="F198" s="2"/>
      <c r="G198" s="2"/>
      <c r="H198" s="2"/>
      <c r="I198" s="459"/>
      <c r="J198" s="2"/>
      <c r="K198" s="2"/>
      <c r="L198" s="2"/>
      <c r="M198" s="2"/>
      <c r="N198" s="2"/>
      <c r="O198" s="2"/>
      <c r="P198" s="2"/>
    </row>
    <row r="199" spans="1:16" ht="15.75" customHeight="1">
      <c r="A199" s="2"/>
      <c r="B199" s="2"/>
      <c r="C199" s="2"/>
      <c r="D199" s="2"/>
      <c r="E199" s="2"/>
      <c r="F199" s="2"/>
      <c r="G199" s="2"/>
      <c r="H199" s="2"/>
      <c r="I199" s="459"/>
      <c r="J199" s="2"/>
      <c r="K199" s="2"/>
      <c r="L199" s="2"/>
      <c r="M199" s="2"/>
      <c r="N199" s="2"/>
      <c r="O199" s="2"/>
      <c r="P199" s="2"/>
    </row>
    <row r="200" spans="1:16" ht="15.75" customHeight="1">
      <c r="A200" s="2"/>
      <c r="B200" s="2"/>
      <c r="C200" s="2"/>
      <c r="D200" s="2"/>
      <c r="E200" s="2"/>
      <c r="F200" s="2"/>
      <c r="G200" s="2"/>
      <c r="H200" s="2"/>
      <c r="I200" s="459"/>
      <c r="J200" s="2"/>
      <c r="K200" s="2"/>
      <c r="L200" s="2"/>
      <c r="M200" s="2"/>
      <c r="N200" s="2"/>
      <c r="O200" s="2"/>
      <c r="P200" s="2"/>
    </row>
    <row r="201" spans="1:16" ht="15.75" customHeight="1">
      <c r="A201" s="2"/>
      <c r="B201" s="2"/>
      <c r="C201" s="2"/>
      <c r="D201" s="2"/>
      <c r="E201" s="2"/>
      <c r="F201" s="2"/>
      <c r="G201" s="2"/>
      <c r="H201" s="2"/>
      <c r="I201" s="459"/>
      <c r="J201" s="2"/>
      <c r="K201" s="2"/>
      <c r="L201" s="2"/>
      <c r="M201" s="2"/>
      <c r="N201" s="2"/>
      <c r="O201" s="2"/>
      <c r="P201" s="2"/>
    </row>
    <row r="202" spans="1:16" ht="15.75" customHeight="1">
      <c r="A202" s="2"/>
      <c r="B202" s="2"/>
      <c r="C202" s="2"/>
      <c r="D202" s="2"/>
      <c r="E202" s="2"/>
      <c r="F202" s="2"/>
      <c r="G202" s="2"/>
      <c r="H202" s="2"/>
      <c r="I202" s="459"/>
      <c r="J202" s="2"/>
      <c r="K202" s="2"/>
      <c r="L202" s="2"/>
      <c r="M202" s="2"/>
      <c r="N202" s="2"/>
      <c r="O202" s="2"/>
      <c r="P202" s="2"/>
    </row>
    <row r="203" spans="1:16" ht="15.75" customHeight="1">
      <c r="A203" s="2"/>
      <c r="B203" s="2"/>
      <c r="C203" s="2"/>
      <c r="D203" s="2"/>
      <c r="E203" s="2"/>
      <c r="F203" s="2"/>
      <c r="G203" s="2"/>
      <c r="H203" s="2"/>
      <c r="I203" s="459"/>
      <c r="J203" s="2"/>
      <c r="K203" s="2"/>
      <c r="L203" s="2"/>
      <c r="M203" s="2"/>
      <c r="N203" s="2"/>
      <c r="O203" s="2"/>
      <c r="P203" s="2"/>
    </row>
    <row r="204" spans="1:16" ht="15.75" customHeight="1">
      <c r="A204" s="2"/>
      <c r="B204" s="2"/>
      <c r="C204" s="2"/>
      <c r="D204" s="2"/>
      <c r="E204" s="2"/>
      <c r="F204" s="2"/>
      <c r="G204" s="2"/>
      <c r="H204" s="2"/>
      <c r="I204" s="459"/>
      <c r="J204" s="2"/>
      <c r="K204" s="2"/>
      <c r="L204" s="2"/>
      <c r="M204" s="2"/>
      <c r="N204" s="2"/>
      <c r="O204" s="2"/>
      <c r="P204" s="2"/>
    </row>
    <row r="205" spans="1:16" ht="15.75" customHeight="1">
      <c r="A205" s="2"/>
      <c r="B205" s="2"/>
      <c r="C205" s="2"/>
      <c r="D205" s="2"/>
      <c r="E205" s="2"/>
      <c r="F205" s="2"/>
      <c r="G205" s="2"/>
      <c r="H205" s="2"/>
      <c r="I205" s="459"/>
      <c r="J205" s="2"/>
      <c r="K205" s="2"/>
      <c r="L205" s="2"/>
      <c r="M205" s="2"/>
      <c r="N205" s="2"/>
      <c r="O205" s="2"/>
      <c r="P205" s="2"/>
    </row>
    <row r="206" spans="1:16" ht="15.75" customHeight="1">
      <c r="A206" s="2"/>
      <c r="B206" s="2"/>
      <c r="C206" s="2"/>
      <c r="D206" s="2"/>
      <c r="E206" s="2"/>
      <c r="F206" s="2"/>
      <c r="G206" s="2"/>
      <c r="H206" s="2"/>
      <c r="I206" s="459"/>
      <c r="J206" s="2"/>
      <c r="K206" s="2"/>
      <c r="L206" s="2"/>
      <c r="M206" s="2"/>
      <c r="N206" s="2"/>
      <c r="O206" s="2"/>
      <c r="P206" s="2"/>
    </row>
    <row r="207" spans="1:16" ht="15.75" customHeight="1">
      <c r="A207" s="2"/>
      <c r="B207" s="2"/>
      <c r="C207" s="2"/>
      <c r="D207" s="2"/>
      <c r="E207" s="2"/>
      <c r="F207" s="2"/>
      <c r="G207" s="2"/>
      <c r="H207" s="2"/>
      <c r="I207" s="459"/>
      <c r="J207" s="2"/>
      <c r="K207" s="2"/>
      <c r="L207" s="2"/>
      <c r="M207" s="2"/>
      <c r="N207" s="2"/>
      <c r="O207" s="2"/>
      <c r="P207" s="2"/>
    </row>
    <row r="208" spans="1:16" ht="15.75" customHeight="1">
      <c r="A208" s="2"/>
      <c r="B208" s="2"/>
      <c r="C208" s="2"/>
      <c r="D208" s="2"/>
      <c r="E208" s="2"/>
      <c r="F208" s="2"/>
      <c r="G208" s="2"/>
      <c r="H208" s="2"/>
      <c r="I208" s="459"/>
      <c r="J208" s="2"/>
      <c r="K208" s="2"/>
      <c r="L208" s="2"/>
      <c r="M208" s="2"/>
      <c r="N208" s="2"/>
      <c r="O208" s="2"/>
      <c r="P208" s="2"/>
    </row>
    <row r="209" spans="1:16" ht="15.75" customHeight="1">
      <c r="A209" s="2"/>
      <c r="B209" s="2"/>
      <c r="C209" s="2"/>
      <c r="D209" s="2"/>
      <c r="E209" s="2"/>
      <c r="F209" s="2"/>
      <c r="G209" s="2"/>
      <c r="H209" s="2"/>
      <c r="I209" s="459"/>
      <c r="J209" s="2"/>
      <c r="K209" s="2"/>
      <c r="L209" s="2"/>
      <c r="M209" s="2"/>
      <c r="N209" s="2"/>
      <c r="O209" s="2"/>
      <c r="P209" s="2"/>
    </row>
    <row r="210" spans="1:16" ht="15.75" customHeight="1">
      <c r="A210" s="2"/>
      <c r="B210" s="2"/>
      <c r="C210" s="2"/>
      <c r="D210" s="2"/>
      <c r="E210" s="2"/>
      <c r="F210" s="2"/>
      <c r="G210" s="2"/>
      <c r="H210" s="2"/>
      <c r="I210" s="459"/>
      <c r="J210" s="2"/>
      <c r="K210" s="2"/>
      <c r="L210" s="2"/>
      <c r="M210" s="2"/>
      <c r="N210" s="2"/>
      <c r="O210" s="2"/>
      <c r="P210" s="2"/>
    </row>
    <row r="211" spans="1:16" ht="15.75" customHeight="1">
      <c r="A211" s="2"/>
      <c r="B211" s="2"/>
      <c r="C211" s="2"/>
      <c r="D211" s="2"/>
      <c r="E211" s="2"/>
      <c r="F211" s="2"/>
      <c r="G211" s="2"/>
      <c r="H211" s="2"/>
      <c r="I211" s="459"/>
      <c r="J211" s="2"/>
      <c r="K211" s="2"/>
      <c r="L211" s="2"/>
      <c r="M211" s="2"/>
      <c r="N211" s="2"/>
      <c r="O211" s="2"/>
      <c r="P211" s="2"/>
    </row>
    <row r="212" spans="1:16" ht="15.75" customHeight="1">
      <c r="A212" s="2"/>
      <c r="B212" s="2"/>
      <c r="C212" s="2"/>
      <c r="D212" s="2"/>
      <c r="E212" s="2"/>
      <c r="F212" s="2"/>
      <c r="G212" s="2"/>
      <c r="H212" s="2"/>
      <c r="I212" s="459"/>
      <c r="J212" s="2"/>
      <c r="K212" s="2"/>
      <c r="L212" s="2"/>
      <c r="M212" s="2"/>
      <c r="N212" s="2"/>
      <c r="O212" s="2"/>
      <c r="P212" s="2"/>
    </row>
    <row r="213" spans="1:16" ht="15.75" customHeight="1">
      <c r="A213" s="2"/>
      <c r="B213" s="2"/>
      <c r="C213" s="2"/>
      <c r="D213" s="2"/>
      <c r="E213" s="2"/>
      <c r="F213" s="2"/>
      <c r="G213" s="2"/>
      <c r="H213" s="2"/>
      <c r="I213" s="459"/>
      <c r="J213" s="2"/>
      <c r="K213" s="2"/>
      <c r="L213" s="2"/>
      <c r="M213" s="2"/>
      <c r="N213" s="2"/>
      <c r="O213" s="2"/>
      <c r="P213" s="2"/>
    </row>
    <row r="214" spans="1:16" ht="15.75" customHeight="1">
      <c r="A214" s="2"/>
      <c r="B214" s="2"/>
      <c r="C214" s="2"/>
      <c r="D214" s="2"/>
      <c r="E214" s="2"/>
      <c r="F214" s="2"/>
      <c r="G214" s="2"/>
      <c r="H214" s="2"/>
      <c r="I214" s="459"/>
      <c r="J214" s="2"/>
      <c r="K214" s="2"/>
      <c r="L214" s="2"/>
      <c r="M214" s="2"/>
      <c r="N214" s="2"/>
      <c r="O214" s="2"/>
      <c r="P214" s="2"/>
    </row>
    <row r="215" spans="1:16" ht="15.75" customHeight="1">
      <c r="A215" s="2"/>
      <c r="B215" s="2"/>
      <c r="C215" s="2"/>
      <c r="D215" s="2"/>
      <c r="E215" s="2"/>
      <c r="F215" s="2"/>
      <c r="G215" s="2"/>
      <c r="H215" s="2"/>
      <c r="I215" s="459"/>
      <c r="J215" s="2"/>
      <c r="K215" s="2"/>
      <c r="L215" s="2"/>
      <c r="M215" s="2"/>
      <c r="N215" s="2"/>
      <c r="O215" s="2"/>
      <c r="P215" s="2"/>
    </row>
    <row r="216" spans="1:16" ht="15.75" customHeight="1">
      <c r="A216" s="2"/>
      <c r="B216" s="2"/>
      <c r="C216" s="2"/>
      <c r="D216" s="2"/>
      <c r="E216" s="2"/>
      <c r="F216" s="2"/>
      <c r="G216" s="2"/>
      <c r="H216" s="2"/>
      <c r="I216" s="459"/>
      <c r="J216" s="2"/>
      <c r="K216" s="2"/>
      <c r="L216" s="2"/>
      <c r="M216" s="2"/>
      <c r="N216" s="2"/>
      <c r="O216" s="2"/>
      <c r="P216" s="2"/>
    </row>
    <row r="217" spans="1:16" ht="15.75" customHeight="1">
      <c r="A217" s="2"/>
      <c r="B217" s="2"/>
      <c r="C217" s="2"/>
      <c r="D217" s="2"/>
      <c r="E217" s="2"/>
      <c r="F217" s="2"/>
      <c r="G217" s="2"/>
      <c r="H217" s="2"/>
      <c r="I217" s="459"/>
      <c r="J217" s="2"/>
      <c r="K217" s="2"/>
      <c r="L217" s="2"/>
      <c r="M217" s="2"/>
      <c r="N217" s="2"/>
      <c r="O217" s="2"/>
      <c r="P217" s="2"/>
    </row>
    <row r="218" spans="1:16" ht="15.75" customHeight="1">
      <c r="A218" s="2"/>
      <c r="B218" s="2"/>
      <c r="C218" s="2"/>
      <c r="D218" s="2"/>
      <c r="E218" s="2"/>
      <c r="F218" s="2"/>
      <c r="G218" s="2"/>
      <c r="H218" s="2"/>
      <c r="I218" s="459"/>
      <c r="J218" s="2"/>
      <c r="K218" s="2"/>
      <c r="L218" s="2"/>
      <c r="M218" s="2"/>
      <c r="N218" s="2"/>
      <c r="O218" s="2"/>
      <c r="P218" s="2"/>
    </row>
    <row r="219" spans="1:16" ht="15.75" customHeight="1">
      <c r="A219" s="2"/>
      <c r="B219" s="2"/>
      <c r="C219" s="2"/>
      <c r="D219" s="2"/>
      <c r="E219" s="2"/>
      <c r="F219" s="2"/>
      <c r="G219" s="2"/>
      <c r="H219" s="2"/>
      <c r="I219" s="459"/>
      <c r="J219" s="2"/>
      <c r="K219" s="2"/>
      <c r="L219" s="2"/>
      <c r="M219" s="2"/>
      <c r="N219" s="2"/>
      <c r="O219" s="2"/>
      <c r="P219" s="2"/>
    </row>
    <row r="220" spans="1:16" ht="15.75" customHeight="1">
      <c r="A220" s="2"/>
      <c r="B220" s="2"/>
      <c r="C220" s="2"/>
      <c r="D220" s="2"/>
      <c r="E220" s="2"/>
      <c r="F220" s="2"/>
      <c r="G220" s="2"/>
      <c r="H220" s="2"/>
      <c r="I220" s="459"/>
      <c r="J220" s="2"/>
      <c r="K220" s="2"/>
      <c r="L220" s="2"/>
      <c r="M220" s="2"/>
      <c r="N220" s="2"/>
      <c r="O220" s="2"/>
      <c r="P220" s="2"/>
    </row>
    <row r="221" spans="1:16" ht="15.75" customHeight="1">
      <c r="A221" s="2"/>
      <c r="B221" s="2"/>
      <c r="C221" s="2"/>
      <c r="D221" s="2"/>
      <c r="E221" s="2"/>
      <c r="F221" s="2"/>
      <c r="G221" s="2"/>
      <c r="H221" s="2"/>
      <c r="I221" s="459"/>
      <c r="J221" s="2"/>
      <c r="K221" s="2"/>
      <c r="L221" s="2"/>
      <c r="M221" s="2"/>
      <c r="N221" s="2"/>
      <c r="O221" s="2"/>
      <c r="P221" s="2"/>
    </row>
    <row r="222" spans="1:16" ht="15.75" customHeight="1">
      <c r="A222" s="2"/>
      <c r="B222" s="2"/>
      <c r="C222" s="2"/>
      <c r="D222" s="2"/>
      <c r="E222" s="2"/>
      <c r="F222" s="2"/>
      <c r="G222" s="2"/>
      <c r="H222" s="2"/>
      <c r="I222" s="459"/>
      <c r="J222" s="2"/>
      <c r="K222" s="2"/>
      <c r="L222" s="2"/>
      <c r="M222" s="2"/>
      <c r="N222" s="2"/>
      <c r="O222" s="2"/>
      <c r="P222" s="2"/>
    </row>
    <row r="223" spans="1:16" ht="15.75" customHeight="1">
      <c r="A223" s="2"/>
      <c r="B223" s="2"/>
      <c r="C223" s="2"/>
      <c r="D223" s="2"/>
      <c r="E223" s="2"/>
      <c r="F223" s="2"/>
      <c r="G223" s="2"/>
      <c r="H223" s="2"/>
      <c r="I223" s="459"/>
      <c r="J223" s="2"/>
      <c r="K223" s="2"/>
      <c r="L223" s="2"/>
      <c r="M223" s="2"/>
      <c r="N223" s="2"/>
      <c r="O223" s="2"/>
      <c r="P223" s="2"/>
    </row>
    <row r="224" spans="1:16" ht="15.75" customHeight="1">
      <c r="A224" s="2"/>
      <c r="B224" s="2"/>
      <c r="C224" s="2"/>
      <c r="D224" s="2"/>
      <c r="E224" s="2"/>
      <c r="F224" s="2"/>
      <c r="G224" s="2"/>
      <c r="H224" s="2"/>
      <c r="I224" s="459"/>
      <c r="J224" s="2"/>
      <c r="K224" s="2"/>
      <c r="L224" s="2"/>
      <c r="M224" s="2"/>
      <c r="N224" s="2"/>
      <c r="O224" s="2"/>
      <c r="P224" s="2"/>
    </row>
    <row r="225" spans="1:16" ht="15.75" customHeight="1">
      <c r="A225" s="2"/>
      <c r="B225" s="2"/>
      <c r="C225" s="2"/>
      <c r="D225" s="2"/>
      <c r="E225" s="2"/>
      <c r="F225" s="2"/>
      <c r="G225" s="2"/>
      <c r="H225" s="2"/>
      <c r="I225" s="459"/>
      <c r="J225" s="2"/>
      <c r="K225" s="2"/>
      <c r="L225" s="2"/>
      <c r="M225" s="2"/>
      <c r="N225" s="2"/>
      <c r="O225" s="2"/>
      <c r="P225" s="2"/>
    </row>
    <row r="226" spans="1:16" ht="15.75" customHeight="1">
      <c r="A226" s="2"/>
      <c r="B226" s="2"/>
      <c r="C226" s="2"/>
      <c r="D226" s="2"/>
      <c r="E226" s="2"/>
      <c r="F226" s="2"/>
      <c r="G226" s="2"/>
      <c r="H226" s="2"/>
      <c r="I226" s="459"/>
      <c r="J226" s="2"/>
      <c r="K226" s="2"/>
      <c r="L226" s="2"/>
      <c r="M226" s="2"/>
      <c r="N226" s="2"/>
      <c r="O226" s="2"/>
      <c r="P226" s="2"/>
    </row>
    <row r="227" spans="1:16" ht="15.75" customHeight="1">
      <c r="A227" s="2"/>
      <c r="B227" s="2"/>
      <c r="C227" s="2"/>
      <c r="D227" s="2"/>
      <c r="E227" s="2"/>
      <c r="F227" s="2"/>
      <c r="G227" s="2"/>
      <c r="H227" s="2"/>
      <c r="I227" s="459"/>
      <c r="J227" s="2"/>
      <c r="K227" s="2"/>
      <c r="L227" s="2"/>
      <c r="M227" s="2"/>
      <c r="N227" s="2"/>
      <c r="O227" s="2"/>
      <c r="P227" s="2"/>
    </row>
    <row r="228" spans="1:16" ht="15.75" customHeight="1">
      <c r="A228" s="2"/>
      <c r="B228" s="2"/>
      <c r="C228" s="2"/>
      <c r="D228" s="2"/>
      <c r="E228" s="2"/>
      <c r="F228" s="2"/>
      <c r="G228" s="2"/>
      <c r="H228" s="2"/>
      <c r="I228" s="459"/>
      <c r="J228" s="2"/>
      <c r="K228" s="2"/>
      <c r="L228" s="2"/>
      <c r="M228" s="2"/>
      <c r="N228" s="2"/>
      <c r="O228" s="2"/>
      <c r="P228" s="2"/>
    </row>
    <row r="229" spans="1:16" ht="15.75" customHeight="1">
      <c r="A229" s="2"/>
      <c r="B229" s="2"/>
      <c r="C229" s="2"/>
      <c r="D229" s="2"/>
      <c r="E229" s="2"/>
      <c r="F229" s="2"/>
      <c r="G229" s="2"/>
      <c r="H229" s="2"/>
      <c r="I229" s="459"/>
      <c r="J229" s="2"/>
      <c r="K229" s="2"/>
      <c r="L229" s="2"/>
      <c r="M229" s="2"/>
      <c r="N229" s="2"/>
      <c r="O229" s="2"/>
      <c r="P229" s="2"/>
    </row>
    <row r="230" spans="1:16" ht="15.75" customHeight="1">
      <c r="A230" s="2"/>
      <c r="B230" s="2"/>
      <c r="C230" s="2"/>
      <c r="D230" s="2"/>
      <c r="E230" s="2"/>
      <c r="F230" s="2"/>
      <c r="G230" s="2"/>
      <c r="H230" s="2"/>
      <c r="I230" s="459"/>
      <c r="J230" s="2"/>
      <c r="K230" s="2"/>
      <c r="L230" s="2"/>
      <c r="M230" s="2"/>
      <c r="N230" s="2"/>
      <c r="O230" s="2"/>
      <c r="P230" s="2"/>
    </row>
    <row r="231" spans="1:16" ht="15.75" customHeight="1">
      <c r="A231" s="2"/>
      <c r="B231" s="2"/>
      <c r="C231" s="2"/>
      <c r="D231" s="2"/>
      <c r="E231" s="2"/>
      <c r="F231" s="2"/>
      <c r="G231" s="2"/>
      <c r="H231" s="2"/>
      <c r="I231" s="459"/>
      <c r="J231" s="2"/>
      <c r="K231" s="2"/>
      <c r="L231" s="2"/>
      <c r="M231" s="2"/>
      <c r="N231" s="2"/>
      <c r="O231" s="2"/>
      <c r="P231" s="2"/>
    </row>
    <row r="232" spans="1:16" ht="15.75" customHeight="1">
      <c r="A232" s="2"/>
      <c r="B232" s="2"/>
      <c r="C232" s="2"/>
      <c r="D232" s="2"/>
      <c r="E232" s="2"/>
      <c r="F232" s="2"/>
      <c r="G232" s="2"/>
      <c r="H232" s="2"/>
      <c r="I232" s="459"/>
      <c r="J232" s="2"/>
      <c r="K232" s="2"/>
      <c r="L232" s="2"/>
      <c r="M232" s="2"/>
      <c r="N232" s="2"/>
      <c r="O232" s="2"/>
      <c r="P232" s="2"/>
    </row>
    <row r="233" spans="1:16" ht="15.75" customHeight="1">
      <c r="A233" s="2"/>
      <c r="B233" s="2"/>
      <c r="C233" s="2"/>
      <c r="D233" s="2"/>
      <c r="E233" s="2"/>
      <c r="F233" s="2"/>
      <c r="G233" s="2"/>
      <c r="H233" s="2"/>
      <c r="I233" s="459"/>
      <c r="J233" s="2"/>
      <c r="K233" s="2"/>
      <c r="L233" s="2"/>
      <c r="M233" s="2"/>
      <c r="N233" s="2"/>
      <c r="O233" s="2"/>
      <c r="P233" s="2"/>
    </row>
    <row r="234" spans="1:16" ht="15.75" customHeight="1">
      <c r="A234" s="2"/>
      <c r="B234" s="2"/>
      <c r="C234" s="2"/>
      <c r="D234" s="2"/>
      <c r="E234" s="2"/>
      <c r="F234" s="2"/>
      <c r="G234" s="2"/>
      <c r="H234" s="2"/>
      <c r="I234" s="459"/>
      <c r="J234" s="2"/>
      <c r="K234" s="2"/>
      <c r="L234" s="2"/>
      <c r="M234" s="2"/>
      <c r="N234" s="2"/>
      <c r="O234" s="2"/>
      <c r="P234" s="2"/>
    </row>
    <row r="235" spans="1:16" ht="15.75" customHeight="1">
      <c r="A235" s="2"/>
      <c r="B235" s="2"/>
      <c r="C235" s="2"/>
      <c r="D235" s="2"/>
      <c r="E235" s="2"/>
      <c r="F235" s="2"/>
      <c r="G235" s="2"/>
      <c r="H235" s="2"/>
      <c r="I235" s="459"/>
      <c r="J235" s="2"/>
      <c r="K235" s="2"/>
      <c r="L235" s="2"/>
      <c r="M235" s="2"/>
      <c r="N235" s="2"/>
      <c r="O235" s="2"/>
      <c r="P235" s="2"/>
    </row>
    <row r="236" spans="1:16" ht="15.75" customHeight="1">
      <c r="A236" s="2"/>
      <c r="B236" s="2"/>
      <c r="C236" s="2"/>
      <c r="D236" s="2"/>
      <c r="E236" s="2"/>
      <c r="F236" s="2"/>
      <c r="G236" s="2"/>
      <c r="H236" s="2"/>
      <c r="I236" s="459"/>
      <c r="J236" s="2"/>
      <c r="K236" s="2"/>
      <c r="L236" s="2"/>
      <c r="M236" s="2"/>
      <c r="N236" s="2"/>
      <c r="O236" s="2"/>
      <c r="P236" s="2"/>
    </row>
    <row r="237" spans="1:16" ht="15.75" customHeight="1">
      <c r="A237" s="2"/>
      <c r="B237" s="2"/>
      <c r="C237" s="2"/>
      <c r="D237" s="2"/>
      <c r="E237" s="2"/>
      <c r="F237" s="2"/>
      <c r="G237" s="2"/>
      <c r="H237" s="2"/>
      <c r="I237" s="459"/>
      <c r="J237" s="2"/>
      <c r="K237" s="2"/>
      <c r="L237" s="2"/>
      <c r="M237" s="2"/>
      <c r="N237" s="2"/>
      <c r="O237" s="2"/>
      <c r="P237" s="2"/>
    </row>
    <row r="238" spans="1:16" ht="15.75" customHeight="1">
      <c r="A238" s="2"/>
      <c r="B238" s="2"/>
      <c r="C238" s="2"/>
      <c r="D238" s="2"/>
      <c r="E238" s="2"/>
      <c r="F238" s="2"/>
      <c r="G238" s="2"/>
      <c r="H238" s="2"/>
      <c r="I238" s="459"/>
      <c r="J238" s="2"/>
      <c r="K238" s="2"/>
      <c r="L238" s="2"/>
      <c r="M238" s="2"/>
      <c r="N238" s="2"/>
      <c r="O238" s="2"/>
      <c r="P238" s="2"/>
    </row>
    <row r="239" spans="1:16" ht="15.75" customHeight="1">
      <c r="A239" s="2"/>
      <c r="B239" s="2"/>
      <c r="C239" s="2"/>
      <c r="D239" s="2"/>
      <c r="E239" s="2"/>
      <c r="F239" s="2"/>
      <c r="G239" s="2"/>
      <c r="H239" s="2"/>
      <c r="I239" s="459"/>
      <c r="J239" s="2"/>
      <c r="K239" s="2"/>
      <c r="L239" s="2"/>
      <c r="M239" s="2"/>
      <c r="N239" s="2"/>
      <c r="O239" s="2"/>
      <c r="P239" s="2"/>
    </row>
    <row r="240" spans="1:16" ht="15.75" customHeight="1">
      <c r="A240" s="2"/>
      <c r="B240" s="2"/>
      <c r="C240" s="2"/>
      <c r="D240" s="2"/>
      <c r="E240" s="2"/>
      <c r="F240" s="2"/>
      <c r="G240" s="2"/>
      <c r="H240" s="2"/>
      <c r="I240" s="459"/>
      <c r="J240" s="2"/>
      <c r="K240" s="2"/>
      <c r="L240" s="2"/>
      <c r="M240" s="2"/>
      <c r="N240" s="2"/>
      <c r="O240" s="2"/>
      <c r="P240" s="2"/>
    </row>
    <row r="241" spans="1:16" ht="15.75" customHeight="1">
      <c r="A241" s="2"/>
      <c r="B241" s="2"/>
      <c r="C241" s="2"/>
      <c r="D241" s="2"/>
      <c r="E241" s="2"/>
      <c r="F241" s="2"/>
      <c r="G241" s="2"/>
      <c r="H241" s="2"/>
      <c r="I241" s="459"/>
      <c r="J241" s="2"/>
      <c r="K241" s="2"/>
      <c r="L241" s="2"/>
      <c r="M241" s="2"/>
      <c r="N241" s="2"/>
      <c r="O241" s="2"/>
      <c r="P241" s="2"/>
    </row>
    <row r="242" spans="1:16" ht="15.75" customHeight="1">
      <c r="A242" s="2"/>
      <c r="B242" s="2"/>
      <c r="C242" s="2"/>
      <c r="D242" s="2"/>
      <c r="E242" s="2"/>
      <c r="F242" s="2"/>
      <c r="G242" s="2"/>
      <c r="H242" s="2"/>
      <c r="I242" s="459"/>
      <c r="J242" s="2"/>
      <c r="K242" s="2"/>
      <c r="L242" s="2"/>
      <c r="M242" s="2"/>
      <c r="N242" s="2"/>
      <c r="O242" s="2"/>
      <c r="P242" s="2"/>
    </row>
    <row r="243" spans="1:16" ht="15.75" customHeight="1">
      <c r="A243" s="2"/>
      <c r="B243" s="2"/>
      <c r="C243" s="2"/>
      <c r="D243" s="2"/>
      <c r="E243" s="2"/>
      <c r="F243" s="2"/>
      <c r="G243" s="2"/>
      <c r="H243" s="2"/>
      <c r="I243" s="459"/>
      <c r="J243" s="2"/>
      <c r="K243" s="2"/>
      <c r="L243" s="2"/>
      <c r="M243" s="2"/>
      <c r="N243" s="2"/>
      <c r="O243" s="2"/>
      <c r="P243" s="2"/>
    </row>
    <row r="244" spans="1:16" ht="15.75" customHeight="1">
      <c r="A244" s="2"/>
      <c r="B244" s="2"/>
      <c r="C244" s="2"/>
      <c r="D244" s="2"/>
      <c r="E244" s="2"/>
      <c r="F244" s="2"/>
      <c r="G244" s="2"/>
      <c r="H244" s="2"/>
      <c r="I244" s="459"/>
      <c r="J244" s="2"/>
      <c r="K244" s="2"/>
      <c r="L244" s="2"/>
      <c r="M244" s="2"/>
      <c r="N244" s="2"/>
      <c r="O244" s="2"/>
      <c r="P244" s="2"/>
    </row>
    <row r="245" spans="1:16" ht="15.75" customHeight="1">
      <c r="A245" s="2"/>
      <c r="B245" s="2"/>
      <c r="C245" s="2"/>
      <c r="D245" s="2"/>
      <c r="E245" s="2"/>
      <c r="F245" s="2"/>
      <c r="G245" s="2"/>
      <c r="H245" s="2"/>
      <c r="I245" s="459"/>
      <c r="J245" s="2"/>
      <c r="K245" s="2"/>
      <c r="L245" s="2"/>
      <c r="M245" s="2"/>
      <c r="N245" s="2"/>
      <c r="O245" s="2"/>
      <c r="P245" s="2"/>
    </row>
    <row r="246" spans="1:16" ht="15.75" customHeight="1">
      <c r="A246" s="2"/>
      <c r="B246" s="2"/>
      <c r="C246" s="2"/>
      <c r="D246" s="2"/>
      <c r="E246" s="2"/>
      <c r="F246" s="2"/>
      <c r="G246" s="2"/>
      <c r="H246" s="2"/>
      <c r="I246" s="459"/>
      <c r="J246" s="2"/>
      <c r="K246" s="2"/>
      <c r="L246" s="2"/>
      <c r="M246" s="2"/>
      <c r="N246" s="2"/>
      <c r="O246" s="2"/>
      <c r="P246" s="2"/>
    </row>
    <row r="247" spans="1:16" ht="15.75" customHeight="1">
      <c r="A247" s="2"/>
      <c r="B247" s="2"/>
      <c r="C247" s="2"/>
      <c r="D247" s="2"/>
      <c r="E247" s="2"/>
      <c r="F247" s="2"/>
      <c r="G247" s="2"/>
      <c r="H247" s="2"/>
      <c r="I247" s="459"/>
      <c r="J247" s="2"/>
      <c r="K247" s="2"/>
      <c r="L247" s="2"/>
      <c r="M247" s="2"/>
      <c r="N247" s="2"/>
      <c r="O247" s="2"/>
      <c r="P247" s="2"/>
    </row>
    <row r="248" spans="1:16" ht="15.75" customHeight="1">
      <c r="A248" s="2"/>
      <c r="B248" s="2"/>
      <c r="C248" s="2"/>
      <c r="D248" s="2"/>
      <c r="E248" s="2"/>
      <c r="F248" s="2"/>
      <c r="G248" s="2"/>
      <c r="H248" s="2"/>
      <c r="I248" s="459"/>
      <c r="J248" s="2"/>
      <c r="K248" s="2"/>
      <c r="L248" s="2"/>
      <c r="M248" s="2"/>
      <c r="N248" s="2"/>
      <c r="O248" s="2"/>
      <c r="P248" s="2"/>
    </row>
    <row r="249" spans="1:16" ht="15.75" customHeight="1">
      <c r="A249" s="2"/>
      <c r="B249" s="2"/>
      <c r="C249" s="2"/>
      <c r="D249" s="2"/>
      <c r="E249" s="2"/>
      <c r="F249" s="2"/>
      <c r="G249" s="2"/>
      <c r="H249" s="2"/>
      <c r="I249" s="459"/>
      <c r="J249" s="2"/>
      <c r="K249" s="2"/>
      <c r="L249" s="2"/>
      <c r="M249" s="2"/>
      <c r="N249" s="2"/>
      <c r="O249" s="2"/>
      <c r="P249" s="2"/>
    </row>
    <row r="250" spans="1:16" ht="15.75" customHeight="1">
      <c r="A250" s="2"/>
      <c r="B250" s="2"/>
      <c r="C250" s="2"/>
      <c r="D250" s="2"/>
      <c r="E250" s="2"/>
      <c r="F250" s="2"/>
      <c r="G250" s="2"/>
      <c r="H250" s="2"/>
      <c r="I250" s="459"/>
      <c r="J250" s="2"/>
      <c r="K250" s="2"/>
      <c r="L250" s="2"/>
      <c r="M250" s="2"/>
      <c r="N250" s="2"/>
      <c r="O250" s="2"/>
      <c r="P250" s="2"/>
    </row>
    <row r="251" spans="1:16" ht="15.75" customHeight="1">
      <c r="A251" s="2"/>
      <c r="B251" s="2"/>
      <c r="C251" s="2"/>
      <c r="D251" s="2"/>
      <c r="E251" s="2"/>
      <c r="F251" s="2"/>
      <c r="G251" s="2"/>
      <c r="H251" s="2"/>
      <c r="I251" s="459"/>
      <c r="J251" s="2"/>
      <c r="K251" s="2"/>
      <c r="L251" s="2"/>
      <c r="M251" s="2"/>
      <c r="N251" s="2"/>
      <c r="O251" s="2"/>
      <c r="P251" s="2"/>
    </row>
    <row r="252" spans="1:16" ht="15.75" customHeight="1">
      <c r="A252" s="2"/>
      <c r="B252" s="2"/>
      <c r="C252" s="2"/>
      <c r="D252" s="2"/>
      <c r="E252" s="2"/>
      <c r="F252" s="2"/>
      <c r="G252" s="2"/>
      <c r="H252" s="2"/>
      <c r="I252" s="459"/>
      <c r="J252" s="2"/>
      <c r="K252" s="2"/>
      <c r="L252" s="2"/>
      <c r="M252" s="2"/>
      <c r="N252" s="2"/>
      <c r="O252" s="2"/>
      <c r="P252" s="2"/>
    </row>
    <row r="253" spans="1:16" ht="15.75" customHeight="1">
      <c r="A253" s="2"/>
      <c r="B253" s="2"/>
      <c r="C253" s="2"/>
      <c r="D253" s="2"/>
      <c r="E253" s="2"/>
      <c r="F253" s="2"/>
      <c r="G253" s="2"/>
      <c r="H253" s="2"/>
      <c r="I253" s="459"/>
      <c r="J253" s="2"/>
      <c r="K253" s="2"/>
      <c r="L253" s="2"/>
      <c r="M253" s="2"/>
      <c r="N253" s="2"/>
      <c r="O253" s="2"/>
      <c r="P253" s="2"/>
    </row>
    <row r="254" spans="1:16" ht="15.75" customHeight="1">
      <c r="A254" s="2"/>
      <c r="B254" s="2"/>
      <c r="C254" s="2"/>
      <c r="D254" s="2"/>
      <c r="E254" s="2"/>
      <c r="F254" s="2"/>
      <c r="G254" s="2"/>
      <c r="H254" s="2"/>
      <c r="I254" s="459"/>
      <c r="J254" s="2"/>
      <c r="K254" s="2"/>
      <c r="L254" s="2"/>
      <c r="M254" s="2"/>
      <c r="N254" s="2"/>
      <c r="O254" s="2"/>
      <c r="P254" s="2"/>
    </row>
    <row r="255" spans="1:16" ht="15.75" customHeight="1">
      <c r="A255" s="2"/>
      <c r="B255" s="2"/>
      <c r="C255" s="2"/>
      <c r="D255" s="2"/>
      <c r="E255" s="2"/>
      <c r="F255" s="2"/>
      <c r="G255" s="2"/>
      <c r="H255" s="2"/>
      <c r="I255" s="459"/>
      <c r="J255" s="2"/>
      <c r="K255" s="2"/>
      <c r="L255" s="2"/>
      <c r="M255" s="2"/>
      <c r="N255" s="2"/>
      <c r="O255" s="2"/>
      <c r="P255" s="2"/>
    </row>
    <row r="256" spans="1:16" ht="15.75" customHeight="1">
      <c r="A256" s="2"/>
      <c r="B256" s="2"/>
      <c r="C256" s="2"/>
      <c r="D256" s="2"/>
      <c r="E256" s="2"/>
      <c r="F256" s="2"/>
      <c r="G256" s="2"/>
      <c r="H256" s="2"/>
      <c r="I256" s="459"/>
      <c r="J256" s="2"/>
      <c r="K256" s="2"/>
      <c r="L256" s="2"/>
      <c r="M256" s="2"/>
      <c r="N256" s="2"/>
      <c r="O256" s="2"/>
      <c r="P256" s="2"/>
    </row>
    <row r="257" spans="1:16" ht="15.75" customHeight="1">
      <c r="A257" s="2"/>
      <c r="B257" s="2"/>
      <c r="C257" s="2"/>
      <c r="D257" s="2"/>
      <c r="E257" s="2"/>
      <c r="F257" s="2"/>
      <c r="G257" s="2"/>
      <c r="H257" s="2"/>
      <c r="I257" s="459"/>
      <c r="J257" s="2"/>
      <c r="K257" s="2"/>
      <c r="L257" s="2"/>
      <c r="M257" s="2"/>
      <c r="N257" s="2"/>
      <c r="O257" s="2"/>
      <c r="P257" s="2"/>
    </row>
    <row r="258" spans="1:16" ht="15.75" customHeight="1">
      <c r="A258" s="2"/>
      <c r="B258" s="2"/>
      <c r="C258" s="2"/>
      <c r="D258" s="2"/>
      <c r="E258" s="2"/>
      <c r="F258" s="2"/>
      <c r="G258" s="2"/>
      <c r="H258" s="2"/>
      <c r="I258" s="459"/>
      <c r="J258" s="2"/>
      <c r="K258" s="2"/>
      <c r="L258" s="2"/>
      <c r="M258" s="2"/>
      <c r="N258" s="2"/>
      <c r="O258" s="2"/>
      <c r="P258" s="2"/>
    </row>
    <row r="259" spans="1:16" ht="15.75" customHeight="1">
      <c r="A259" s="2"/>
      <c r="B259" s="2"/>
      <c r="C259" s="2"/>
      <c r="D259" s="2"/>
      <c r="E259" s="2"/>
      <c r="F259" s="2"/>
      <c r="G259" s="2"/>
      <c r="H259" s="2"/>
      <c r="I259" s="459"/>
      <c r="J259" s="2"/>
      <c r="K259" s="2"/>
      <c r="L259" s="2"/>
      <c r="M259" s="2"/>
      <c r="N259" s="2"/>
      <c r="O259" s="2"/>
      <c r="P259" s="2"/>
    </row>
    <row r="260" spans="1:16" ht="15.75" customHeight="1">
      <c r="A260" s="2"/>
      <c r="B260" s="2"/>
      <c r="C260" s="2"/>
      <c r="D260" s="2"/>
      <c r="E260" s="2"/>
      <c r="F260" s="2"/>
      <c r="G260" s="2"/>
      <c r="H260" s="2"/>
      <c r="I260" s="459"/>
      <c r="J260" s="2"/>
      <c r="K260" s="2"/>
      <c r="L260" s="2"/>
      <c r="M260" s="2"/>
      <c r="N260" s="2"/>
      <c r="O260" s="2"/>
      <c r="P260" s="2"/>
    </row>
    <row r="261" spans="1:16" ht="15.75" customHeight="1">
      <c r="A261" s="2"/>
      <c r="B261" s="2"/>
      <c r="C261" s="2"/>
      <c r="D261" s="2"/>
      <c r="E261" s="2"/>
      <c r="F261" s="2"/>
      <c r="G261" s="2"/>
      <c r="H261" s="2"/>
      <c r="I261" s="459"/>
      <c r="J261" s="2"/>
      <c r="K261" s="2"/>
      <c r="L261" s="2"/>
      <c r="M261" s="2"/>
      <c r="N261" s="2"/>
      <c r="O261" s="2"/>
      <c r="P261" s="2"/>
    </row>
    <row r="262" spans="1:16" ht="15.75" customHeight="1">
      <c r="A262" s="2"/>
      <c r="B262" s="2"/>
      <c r="C262" s="2"/>
      <c r="D262" s="2"/>
      <c r="E262" s="2"/>
      <c r="F262" s="2"/>
      <c r="G262" s="2"/>
      <c r="H262" s="2"/>
      <c r="I262" s="459"/>
      <c r="J262" s="2"/>
      <c r="K262" s="2"/>
      <c r="L262" s="2"/>
      <c r="M262" s="2"/>
      <c r="N262" s="2"/>
      <c r="O262" s="2"/>
      <c r="P262" s="2"/>
    </row>
    <row r="263" spans="1:16" ht="15.75" customHeight="1">
      <c r="A263" s="2"/>
      <c r="B263" s="2"/>
      <c r="C263" s="2"/>
      <c r="D263" s="2"/>
      <c r="E263" s="2"/>
      <c r="F263" s="2"/>
      <c r="G263" s="2"/>
      <c r="H263" s="2"/>
      <c r="I263" s="459"/>
      <c r="J263" s="2"/>
      <c r="K263" s="2"/>
      <c r="L263" s="2"/>
      <c r="M263" s="2"/>
      <c r="N263" s="2"/>
      <c r="O263" s="2"/>
      <c r="P263" s="2"/>
    </row>
    <row r="264" spans="1:16" ht="15.75" customHeight="1">
      <c r="A264" s="2"/>
      <c r="B264" s="2"/>
      <c r="C264" s="2"/>
      <c r="D264" s="2"/>
      <c r="E264" s="2"/>
      <c r="F264" s="2"/>
      <c r="G264" s="2"/>
      <c r="H264" s="2"/>
      <c r="I264" s="459"/>
      <c r="J264" s="2"/>
      <c r="K264" s="2"/>
      <c r="L264" s="2"/>
      <c r="M264" s="2"/>
      <c r="N264" s="2"/>
      <c r="O264" s="2"/>
      <c r="P264" s="2"/>
    </row>
    <row r="265" spans="1:16" ht="15.75" customHeight="1">
      <c r="A265" s="2"/>
      <c r="B265" s="2"/>
      <c r="C265" s="2"/>
      <c r="D265" s="2"/>
      <c r="E265" s="2"/>
      <c r="F265" s="2"/>
      <c r="G265" s="2"/>
      <c r="H265" s="2"/>
      <c r="I265" s="459"/>
      <c r="J265" s="2"/>
      <c r="K265" s="2"/>
      <c r="L265" s="2"/>
      <c r="M265" s="2"/>
      <c r="N265" s="2"/>
      <c r="O265" s="2"/>
      <c r="P265" s="2"/>
    </row>
    <row r="266" spans="1:16" ht="15.75" customHeight="1">
      <c r="A266" s="2"/>
      <c r="B266" s="2"/>
      <c r="C266" s="2"/>
      <c r="D266" s="2"/>
      <c r="E266" s="2"/>
      <c r="F266" s="2"/>
      <c r="G266" s="2"/>
      <c r="H266" s="2"/>
      <c r="I266" s="459"/>
      <c r="J266" s="2"/>
      <c r="K266" s="2"/>
      <c r="L266" s="2"/>
      <c r="M266" s="2"/>
      <c r="N266" s="2"/>
      <c r="O266" s="2"/>
      <c r="P266" s="2"/>
    </row>
    <row r="267" spans="1:16" ht="15.75" customHeight="1">
      <c r="A267" s="2"/>
      <c r="B267" s="2"/>
      <c r="C267" s="2"/>
      <c r="D267" s="2"/>
      <c r="E267" s="2"/>
      <c r="F267" s="2"/>
      <c r="G267" s="2"/>
      <c r="H267" s="2"/>
      <c r="I267" s="459"/>
      <c r="J267" s="2"/>
      <c r="K267" s="2"/>
      <c r="L267" s="2"/>
      <c r="M267" s="2"/>
      <c r="N267" s="2"/>
      <c r="O267" s="2"/>
      <c r="P267" s="2"/>
    </row>
    <row r="268" spans="1:16" ht="15.75" customHeight="1">
      <c r="A268" s="2"/>
      <c r="B268" s="2"/>
      <c r="C268" s="2"/>
      <c r="D268" s="2"/>
      <c r="E268" s="2"/>
      <c r="F268" s="2"/>
      <c r="G268" s="2"/>
      <c r="H268" s="2"/>
      <c r="I268" s="459"/>
      <c r="J268" s="2"/>
      <c r="K268" s="2"/>
      <c r="L268" s="2"/>
      <c r="M268" s="2"/>
      <c r="N268" s="2"/>
      <c r="O268" s="2"/>
      <c r="P268" s="2"/>
    </row>
    <row r="269" spans="1:16" ht="15.75" customHeight="1">
      <c r="A269" s="2"/>
      <c r="B269" s="2"/>
      <c r="C269" s="2"/>
      <c r="D269" s="2"/>
      <c r="E269" s="2"/>
      <c r="F269" s="2"/>
      <c r="G269" s="2"/>
      <c r="H269" s="2"/>
      <c r="I269" s="459"/>
      <c r="J269" s="2"/>
      <c r="K269" s="2"/>
      <c r="L269" s="2"/>
      <c r="M269" s="2"/>
      <c r="N269" s="2"/>
      <c r="O269" s="2"/>
      <c r="P269" s="2"/>
    </row>
    <row r="270" spans="1:16" ht="15.75" customHeight="1">
      <c r="A270" s="2"/>
      <c r="B270" s="2"/>
      <c r="C270" s="2"/>
      <c r="D270" s="2"/>
      <c r="E270" s="2"/>
      <c r="F270" s="2"/>
      <c r="G270" s="2"/>
      <c r="H270" s="2"/>
      <c r="I270" s="459"/>
      <c r="J270" s="2"/>
      <c r="K270" s="2"/>
      <c r="L270" s="2"/>
      <c r="M270" s="2"/>
      <c r="N270" s="2"/>
      <c r="O270" s="2"/>
      <c r="P270" s="2"/>
    </row>
    <row r="271" spans="1:16" ht="15.75" customHeight="1">
      <c r="A271" s="2"/>
      <c r="B271" s="2"/>
      <c r="C271" s="2"/>
      <c r="D271" s="2"/>
      <c r="E271" s="2"/>
      <c r="F271" s="2"/>
      <c r="G271" s="2"/>
      <c r="H271" s="2"/>
      <c r="I271" s="459"/>
      <c r="J271" s="2"/>
      <c r="K271" s="2"/>
      <c r="L271" s="2"/>
      <c r="M271" s="2"/>
      <c r="N271" s="2"/>
      <c r="O271" s="2"/>
      <c r="P271" s="2"/>
    </row>
    <row r="272" spans="1:16" ht="15.75" customHeight="1">
      <c r="A272" s="2"/>
      <c r="B272" s="2"/>
      <c r="C272" s="2"/>
      <c r="D272" s="2"/>
      <c r="E272" s="2"/>
      <c r="F272" s="2"/>
      <c r="G272" s="2"/>
      <c r="H272" s="2"/>
      <c r="I272" s="459"/>
      <c r="J272" s="2"/>
      <c r="K272" s="2"/>
      <c r="L272" s="2"/>
      <c r="M272" s="2"/>
      <c r="N272" s="2"/>
      <c r="O272" s="2"/>
      <c r="P272" s="2"/>
    </row>
    <row r="273" spans="1:16" ht="15.75" customHeight="1">
      <c r="A273" s="2"/>
      <c r="B273" s="2"/>
      <c r="C273" s="2"/>
      <c r="D273" s="2"/>
      <c r="E273" s="2"/>
      <c r="F273" s="2"/>
      <c r="G273" s="2"/>
      <c r="H273" s="2"/>
      <c r="I273" s="459"/>
      <c r="J273" s="2"/>
      <c r="K273" s="2"/>
      <c r="L273" s="2"/>
      <c r="M273" s="2"/>
      <c r="N273" s="2"/>
      <c r="O273" s="2"/>
      <c r="P273" s="2"/>
    </row>
    <row r="274" spans="1:16" ht="15.75" customHeight="1">
      <c r="A274" s="2"/>
      <c r="B274" s="2"/>
      <c r="C274" s="2"/>
      <c r="D274" s="2"/>
      <c r="E274" s="2"/>
      <c r="F274" s="2"/>
      <c r="G274" s="2"/>
      <c r="H274" s="2"/>
      <c r="I274" s="459"/>
      <c r="J274" s="2"/>
      <c r="K274" s="2"/>
      <c r="L274" s="2"/>
      <c r="M274" s="2"/>
      <c r="N274" s="2"/>
      <c r="O274" s="2"/>
      <c r="P274" s="2"/>
    </row>
    <row r="275" spans="1:16" ht="15.75" customHeight="1">
      <c r="A275" s="2"/>
      <c r="B275" s="2"/>
      <c r="C275" s="2"/>
      <c r="D275" s="2"/>
      <c r="E275" s="2"/>
      <c r="F275" s="2"/>
      <c r="G275" s="2"/>
      <c r="H275" s="2"/>
      <c r="I275" s="459"/>
      <c r="J275" s="2"/>
      <c r="K275" s="2"/>
      <c r="L275" s="2"/>
      <c r="M275" s="2"/>
      <c r="N275" s="2"/>
      <c r="O275" s="2"/>
      <c r="P275" s="2"/>
    </row>
    <row r="276" spans="1:16" ht="15.75" customHeight="1">
      <c r="A276" s="2"/>
      <c r="B276" s="2"/>
      <c r="C276" s="2"/>
      <c r="D276" s="2"/>
      <c r="E276" s="2"/>
      <c r="F276" s="2"/>
      <c r="G276" s="2"/>
      <c r="H276" s="2"/>
      <c r="I276" s="459"/>
      <c r="J276" s="2"/>
      <c r="K276" s="2"/>
      <c r="L276" s="2"/>
      <c r="M276" s="2"/>
      <c r="N276" s="2"/>
      <c r="O276" s="2"/>
      <c r="P276" s="2"/>
    </row>
    <row r="277" spans="1:16" ht="15.75" customHeight="1">
      <c r="A277" s="2"/>
      <c r="B277" s="2"/>
      <c r="C277" s="2"/>
      <c r="D277" s="2"/>
      <c r="E277" s="2"/>
      <c r="F277" s="2"/>
      <c r="G277" s="2"/>
      <c r="H277" s="2"/>
      <c r="I277" s="459"/>
      <c r="J277" s="2"/>
      <c r="K277" s="2"/>
      <c r="L277" s="2"/>
      <c r="M277" s="2"/>
      <c r="N277" s="2"/>
      <c r="O277" s="2"/>
      <c r="P277" s="2"/>
    </row>
    <row r="278" spans="1:16" ht="15.75" customHeight="1">
      <c r="A278" s="2"/>
      <c r="B278" s="2"/>
      <c r="C278" s="2"/>
      <c r="D278" s="2"/>
      <c r="E278" s="2"/>
      <c r="F278" s="2"/>
      <c r="G278" s="2"/>
      <c r="H278" s="2"/>
      <c r="I278" s="459"/>
      <c r="J278" s="2"/>
      <c r="K278" s="2"/>
      <c r="L278" s="2"/>
      <c r="M278" s="2"/>
      <c r="N278" s="2"/>
      <c r="O278" s="2"/>
      <c r="P278" s="2"/>
    </row>
    <row r="279" spans="1:16" ht="15.75" customHeight="1">
      <c r="A279" s="2"/>
      <c r="B279" s="2"/>
      <c r="C279" s="2"/>
      <c r="D279" s="2"/>
      <c r="E279" s="2"/>
      <c r="F279" s="2"/>
      <c r="G279" s="2"/>
      <c r="H279" s="2"/>
      <c r="I279" s="459"/>
      <c r="J279" s="2"/>
      <c r="K279" s="2"/>
      <c r="L279" s="2"/>
      <c r="M279" s="2"/>
      <c r="N279" s="2"/>
      <c r="O279" s="2"/>
      <c r="P279" s="2"/>
    </row>
    <row r="280" spans="1:16" ht="15.75" customHeight="1">
      <c r="A280" s="2"/>
      <c r="B280" s="2"/>
      <c r="C280" s="2"/>
      <c r="D280" s="2"/>
      <c r="E280" s="2"/>
      <c r="F280" s="2"/>
      <c r="G280" s="2"/>
      <c r="H280" s="2"/>
      <c r="I280" s="459"/>
      <c r="J280" s="2"/>
      <c r="K280" s="2"/>
      <c r="L280" s="2"/>
      <c r="M280" s="2"/>
      <c r="N280" s="2"/>
      <c r="O280" s="2"/>
      <c r="P280" s="2"/>
    </row>
    <row r="281" spans="1:16" ht="15.75" customHeight="1">
      <c r="A281" s="2"/>
      <c r="B281" s="2"/>
      <c r="C281" s="2"/>
      <c r="D281" s="2"/>
      <c r="E281" s="2"/>
      <c r="F281" s="2"/>
      <c r="G281" s="2"/>
      <c r="H281" s="2"/>
      <c r="I281" s="459"/>
      <c r="J281" s="2"/>
      <c r="K281" s="2"/>
      <c r="L281" s="2"/>
      <c r="M281" s="2"/>
      <c r="N281" s="2"/>
      <c r="O281" s="2"/>
      <c r="P281" s="2"/>
    </row>
    <row r="282" spans="1:16" ht="15.75" customHeight="1">
      <c r="A282" s="2"/>
      <c r="B282" s="2"/>
      <c r="C282" s="2"/>
      <c r="D282" s="2"/>
      <c r="E282" s="2"/>
      <c r="F282" s="2"/>
      <c r="G282" s="2"/>
      <c r="H282" s="2"/>
      <c r="I282" s="459"/>
      <c r="J282" s="2"/>
      <c r="K282" s="2"/>
      <c r="L282" s="2"/>
      <c r="M282" s="2"/>
      <c r="N282" s="2"/>
      <c r="O282" s="2"/>
      <c r="P282" s="2"/>
    </row>
    <row r="283" spans="1:16" ht="15.75" customHeight="1">
      <c r="A283" s="2"/>
      <c r="B283" s="2"/>
      <c r="C283" s="2"/>
      <c r="D283" s="2"/>
      <c r="E283" s="2"/>
      <c r="F283" s="2"/>
      <c r="G283" s="2"/>
      <c r="H283" s="2"/>
      <c r="I283" s="459"/>
      <c r="J283" s="2"/>
      <c r="K283" s="2"/>
      <c r="L283" s="2"/>
      <c r="M283" s="2"/>
      <c r="N283" s="2"/>
      <c r="O283" s="2"/>
      <c r="P283" s="2"/>
    </row>
    <row r="284" spans="1:16" ht="15.75" customHeight="1">
      <c r="A284" s="2"/>
      <c r="B284" s="2"/>
      <c r="C284" s="2"/>
      <c r="D284" s="2"/>
      <c r="E284" s="2"/>
      <c r="F284" s="2"/>
      <c r="G284" s="2"/>
      <c r="H284" s="2"/>
      <c r="I284" s="459"/>
      <c r="J284" s="2"/>
      <c r="K284" s="2"/>
      <c r="L284" s="2"/>
      <c r="M284" s="2"/>
      <c r="N284" s="2"/>
      <c r="O284" s="2"/>
      <c r="P284" s="2"/>
    </row>
    <row r="285" spans="1:16" ht="15.75" customHeight="1">
      <c r="A285" s="2"/>
      <c r="B285" s="2"/>
      <c r="C285" s="2"/>
      <c r="D285" s="2"/>
      <c r="E285" s="2"/>
      <c r="F285" s="2"/>
      <c r="G285" s="2"/>
      <c r="H285" s="2"/>
      <c r="I285" s="459"/>
      <c r="J285" s="2"/>
      <c r="K285" s="2"/>
      <c r="L285" s="2"/>
      <c r="M285" s="2"/>
      <c r="N285" s="2"/>
      <c r="O285" s="2"/>
      <c r="P285" s="2"/>
    </row>
    <row r="286" spans="1:16" ht="15.75" customHeight="1">
      <c r="A286" s="2"/>
      <c r="B286" s="2"/>
      <c r="C286" s="2"/>
      <c r="D286" s="2"/>
      <c r="E286" s="2"/>
      <c r="F286" s="2"/>
      <c r="G286" s="2"/>
      <c r="H286" s="2"/>
      <c r="I286" s="459"/>
      <c r="J286" s="2"/>
      <c r="K286" s="2"/>
      <c r="L286" s="2"/>
      <c r="M286" s="2"/>
      <c r="N286" s="2"/>
      <c r="O286" s="2"/>
      <c r="P286" s="2"/>
    </row>
    <row r="287" spans="1:16" ht="15.75" customHeight="1">
      <c r="A287" s="2"/>
      <c r="B287" s="2"/>
      <c r="C287" s="2"/>
      <c r="D287" s="2"/>
      <c r="E287" s="2"/>
      <c r="F287" s="2"/>
      <c r="G287" s="2"/>
      <c r="H287" s="2"/>
      <c r="I287" s="459"/>
      <c r="J287" s="2"/>
      <c r="K287" s="2"/>
      <c r="L287" s="2"/>
      <c r="M287" s="2"/>
      <c r="N287" s="2"/>
      <c r="O287" s="2"/>
      <c r="P287" s="2"/>
    </row>
    <row r="288" spans="1:16" ht="15.75" customHeight="1">
      <c r="A288" s="2"/>
      <c r="B288" s="2"/>
      <c r="C288" s="2"/>
      <c r="D288" s="2"/>
      <c r="E288" s="2"/>
      <c r="F288" s="2"/>
      <c r="G288" s="2"/>
      <c r="H288" s="2"/>
      <c r="I288" s="459"/>
      <c r="J288" s="2"/>
      <c r="K288" s="2"/>
      <c r="L288" s="2"/>
      <c r="M288" s="2"/>
      <c r="N288" s="2"/>
      <c r="O288" s="2"/>
      <c r="P288" s="2"/>
    </row>
    <row r="289" spans="1:16" ht="15.75" customHeight="1">
      <c r="A289" s="2"/>
      <c r="B289" s="2"/>
      <c r="C289" s="2"/>
      <c r="D289" s="2"/>
      <c r="E289" s="2"/>
      <c r="F289" s="2"/>
      <c r="G289" s="2"/>
      <c r="H289" s="2"/>
      <c r="I289" s="459"/>
      <c r="J289" s="2"/>
      <c r="K289" s="2"/>
      <c r="L289" s="2"/>
      <c r="M289" s="2"/>
      <c r="N289" s="2"/>
      <c r="O289" s="2"/>
      <c r="P289" s="2"/>
    </row>
    <row r="290" spans="1:16" ht="15.75" customHeight="1">
      <c r="A290" s="2"/>
      <c r="B290" s="2"/>
      <c r="C290" s="2"/>
      <c r="D290" s="2"/>
      <c r="E290" s="2"/>
      <c r="F290" s="2"/>
      <c r="G290" s="2"/>
      <c r="H290" s="2"/>
      <c r="I290" s="459"/>
      <c r="J290" s="2"/>
      <c r="K290" s="2"/>
      <c r="L290" s="2"/>
      <c r="M290" s="2"/>
      <c r="N290" s="2"/>
      <c r="O290" s="2"/>
      <c r="P290" s="2"/>
    </row>
    <row r="291" spans="1:16" ht="15.75" customHeight="1">
      <c r="A291" s="2"/>
      <c r="B291" s="2"/>
      <c r="C291" s="2"/>
      <c r="D291" s="2"/>
      <c r="E291" s="2"/>
      <c r="F291" s="2"/>
      <c r="G291" s="2"/>
      <c r="H291" s="2"/>
      <c r="I291" s="459"/>
      <c r="J291" s="2"/>
      <c r="K291" s="2"/>
      <c r="L291" s="2"/>
      <c r="M291" s="2"/>
      <c r="N291" s="2"/>
      <c r="O291" s="2"/>
      <c r="P291" s="2"/>
    </row>
    <row r="292" spans="1:16" ht="15.75" customHeight="1">
      <c r="A292" s="2"/>
      <c r="B292" s="2"/>
      <c r="C292" s="2"/>
      <c r="D292" s="2"/>
      <c r="E292" s="2"/>
      <c r="F292" s="2"/>
      <c r="G292" s="2"/>
      <c r="H292" s="2"/>
      <c r="I292" s="459"/>
      <c r="J292" s="2"/>
      <c r="K292" s="2"/>
      <c r="L292" s="2"/>
      <c r="M292" s="2"/>
      <c r="N292" s="2"/>
      <c r="O292" s="2"/>
      <c r="P292" s="2"/>
    </row>
    <row r="293" spans="1:16" ht="15.75" customHeight="1">
      <c r="A293" s="2"/>
      <c r="B293" s="2"/>
      <c r="C293" s="2"/>
      <c r="D293" s="2"/>
      <c r="E293" s="2"/>
      <c r="F293" s="2"/>
      <c r="G293" s="2"/>
      <c r="H293" s="2"/>
      <c r="I293" s="459"/>
      <c r="J293" s="2"/>
      <c r="K293" s="2"/>
      <c r="L293" s="2"/>
      <c r="M293" s="2"/>
      <c r="N293" s="2"/>
      <c r="O293" s="2"/>
      <c r="P293" s="2"/>
    </row>
    <row r="294" spans="1:16" ht="15.75" customHeight="1">
      <c r="A294" s="2"/>
      <c r="B294" s="2"/>
      <c r="C294" s="2"/>
      <c r="D294" s="2"/>
      <c r="E294" s="2"/>
      <c r="F294" s="2"/>
      <c r="G294" s="2"/>
      <c r="H294" s="2"/>
      <c r="I294" s="459"/>
      <c r="J294" s="2"/>
      <c r="K294" s="2"/>
      <c r="L294" s="2"/>
      <c r="M294" s="2"/>
      <c r="N294" s="2"/>
      <c r="O294" s="2"/>
      <c r="P294" s="2"/>
    </row>
    <row r="295" spans="1:16" ht="15.75" customHeight="1">
      <c r="A295" s="2"/>
      <c r="B295" s="2"/>
      <c r="C295" s="2"/>
      <c r="D295" s="2"/>
      <c r="E295" s="2"/>
      <c r="F295" s="2"/>
      <c r="G295" s="2"/>
      <c r="H295" s="2"/>
      <c r="I295" s="459"/>
      <c r="J295" s="2"/>
      <c r="K295" s="2"/>
      <c r="L295" s="2"/>
      <c r="M295" s="2"/>
      <c r="N295" s="2"/>
      <c r="O295" s="2"/>
      <c r="P295" s="2"/>
    </row>
    <row r="296" spans="1:16" ht="15.75" customHeight="1">
      <c r="A296" s="2"/>
      <c r="B296" s="2"/>
      <c r="C296" s="2"/>
      <c r="D296" s="2"/>
      <c r="E296" s="2"/>
      <c r="F296" s="2"/>
      <c r="G296" s="2"/>
      <c r="H296" s="2"/>
      <c r="I296" s="459"/>
      <c r="J296" s="2"/>
      <c r="K296" s="2"/>
      <c r="L296" s="2"/>
      <c r="M296" s="2"/>
      <c r="N296" s="2"/>
      <c r="O296" s="2"/>
      <c r="P296" s="2"/>
    </row>
    <row r="297" spans="1:16" ht="15.75" customHeight="1">
      <c r="A297" s="2"/>
      <c r="B297" s="2"/>
      <c r="C297" s="2"/>
      <c r="D297" s="2"/>
      <c r="E297" s="2"/>
      <c r="F297" s="2"/>
      <c r="G297" s="2"/>
      <c r="H297" s="2"/>
      <c r="I297" s="459"/>
      <c r="J297" s="2"/>
      <c r="K297" s="2"/>
      <c r="L297" s="2"/>
      <c r="M297" s="2"/>
      <c r="N297" s="2"/>
      <c r="O297" s="2"/>
      <c r="P297" s="2"/>
    </row>
    <row r="298" spans="1:16" ht="15.75" customHeight="1">
      <c r="A298" s="2"/>
      <c r="B298" s="2"/>
      <c r="C298" s="2"/>
      <c r="D298" s="2"/>
      <c r="E298" s="2"/>
      <c r="F298" s="2"/>
      <c r="G298" s="2"/>
      <c r="H298" s="2"/>
      <c r="I298" s="459"/>
      <c r="J298" s="2"/>
      <c r="K298" s="2"/>
      <c r="L298" s="2"/>
      <c r="M298" s="2"/>
      <c r="N298" s="2"/>
      <c r="O298" s="2"/>
      <c r="P298" s="2"/>
    </row>
    <row r="299" spans="1:16" ht="15.75" customHeight="1">
      <c r="A299" s="2"/>
      <c r="B299" s="2"/>
      <c r="C299" s="2"/>
      <c r="D299" s="2"/>
      <c r="E299" s="2"/>
      <c r="F299" s="2"/>
      <c r="G299" s="2"/>
      <c r="H299" s="2"/>
      <c r="I299" s="459"/>
      <c r="J299" s="2"/>
      <c r="K299" s="2"/>
      <c r="L299" s="2"/>
      <c r="M299" s="2"/>
      <c r="N299" s="2"/>
      <c r="O299" s="2"/>
      <c r="P299" s="2"/>
    </row>
    <row r="300" spans="1:16" ht="15.75" customHeight="1">
      <c r="A300" s="2"/>
      <c r="B300" s="2"/>
      <c r="C300" s="2"/>
      <c r="D300" s="2"/>
      <c r="E300" s="2"/>
      <c r="F300" s="2"/>
      <c r="G300" s="2"/>
      <c r="H300" s="2"/>
      <c r="I300" s="459"/>
      <c r="J300" s="2"/>
      <c r="K300" s="2"/>
      <c r="L300" s="2"/>
      <c r="M300" s="2"/>
      <c r="N300" s="2"/>
      <c r="O300" s="2"/>
      <c r="P300" s="2"/>
    </row>
    <row r="301" spans="1:16" ht="15.75" customHeight="1">
      <c r="A301" s="2"/>
      <c r="B301" s="2"/>
      <c r="C301" s="2"/>
      <c r="D301" s="2"/>
      <c r="E301" s="2"/>
      <c r="F301" s="2"/>
      <c r="G301" s="2"/>
      <c r="H301" s="2"/>
      <c r="I301" s="459"/>
      <c r="J301" s="2"/>
      <c r="K301" s="2"/>
      <c r="L301" s="2"/>
      <c r="M301" s="2"/>
      <c r="N301" s="2"/>
      <c r="O301" s="2"/>
      <c r="P301" s="2"/>
    </row>
    <row r="302" spans="1:16" ht="15.75" customHeight="1">
      <c r="A302" s="2"/>
      <c r="B302" s="2"/>
      <c r="C302" s="2"/>
      <c r="D302" s="2"/>
      <c r="E302" s="2"/>
      <c r="F302" s="2"/>
      <c r="G302" s="2"/>
      <c r="H302" s="2"/>
      <c r="I302" s="459"/>
      <c r="J302" s="2"/>
      <c r="K302" s="2"/>
      <c r="L302" s="2"/>
      <c r="M302" s="2"/>
      <c r="N302" s="2"/>
      <c r="O302" s="2"/>
      <c r="P302" s="2"/>
    </row>
    <row r="303" spans="1:16" ht="15.75" customHeight="1">
      <c r="A303" s="2"/>
      <c r="B303" s="2"/>
      <c r="C303" s="2"/>
      <c r="D303" s="2"/>
      <c r="E303" s="2"/>
      <c r="F303" s="2"/>
      <c r="G303" s="2"/>
      <c r="H303" s="2"/>
      <c r="I303" s="459"/>
      <c r="J303" s="2"/>
      <c r="K303" s="2"/>
      <c r="L303" s="2"/>
      <c r="M303" s="2"/>
      <c r="N303" s="2"/>
      <c r="O303" s="2"/>
      <c r="P303" s="2"/>
    </row>
    <row r="304" spans="1:16" ht="15.75" customHeight="1">
      <c r="A304" s="2"/>
      <c r="B304" s="2"/>
      <c r="C304" s="2"/>
      <c r="D304" s="2"/>
      <c r="E304" s="2"/>
      <c r="F304" s="2"/>
      <c r="G304" s="2"/>
      <c r="H304" s="2"/>
      <c r="I304" s="459"/>
      <c r="J304" s="2"/>
      <c r="K304" s="2"/>
      <c r="L304" s="2"/>
      <c r="M304" s="2"/>
      <c r="N304" s="2"/>
      <c r="O304" s="2"/>
      <c r="P304" s="2"/>
    </row>
    <row r="305" spans="1:16" ht="15.75" customHeight="1">
      <c r="A305" s="2"/>
      <c r="B305" s="2"/>
      <c r="C305" s="2"/>
      <c r="D305" s="2"/>
      <c r="E305" s="2"/>
      <c r="F305" s="2"/>
      <c r="G305" s="2"/>
      <c r="H305" s="2"/>
      <c r="I305" s="459"/>
      <c r="J305" s="2"/>
      <c r="K305" s="2"/>
      <c r="L305" s="2"/>
      <c r="M305" s="2"/>
      <c r="N305" s="2"/>
      <c r="O305" s="2"/>
      <c r="P305" s="2"/>
    </row>
    <row r="306" spans="1:16" ht="15.75" customHeight="1">
      <c r="A306" s="2"/>
      <c r="B306" s="2"/>
      <c r="C306" s="2"/>
      <c r="D306" s="2"/>
      <c r="E306" s="2"/>
      <c r="F306" s="2"/>
      <c r="G306" s="2"/>
      <c r="H306" s="2"/>
      <c r="I306" s="459"/>
      <c r="J306" s="2"/>
      <c r="K306" s="2"/>
      <c r="L306" s="2"/>
      <c r="M306" s="2"/>
      <c r="N306" s="2"/>
      <c r="O306" s="2"/>
      <c r="P306" s="2"/>
    </row>
    <row r="307" spans="1:16" ht="15.75" customHeight="1">
      <c r="A307" s="2"/>
      <c r="B307" s="2"/>
      <c r="C307" s="2"/>
      <c r="D307" s="2"/>
      <c r="E307" s="2"/>
      <c r="F307" s="2"/>
      <c r="G307" s="2"/>
      <c r="H307" s="2"/>
      <c r="I307" s="459"/>
      <c r="J307" s="2"/>
      <c r="K307" s="2"/>
      <c r="L307" s="2"/>
      <c r="M307" s="2"/>
      <c r="N307" s="2"/>
      <c r="O307" s="2"/>
      <c r="P307" s="2"/>
    </row>
    <row r="308" spans="1:16" ht="15.75" customHeight="1">
      <c r="A308" s="2"/>
      <c r="B308" s="2"/>
      <c r="C308" s="2"/>
      <c r="D308" s="2"/>
      <c r="E308" s="2"/>
      <c r="F308" s="2"/>
      <c r="G308" s="2"/>
      <c r="H308" s="2"/>
      <c r="I308" s="459"/>
      <c r="J308" s="2"/>
      <c r="K308" s="2"/>
      <c r="L308" s="2"/>
      <c r="M308" s="2"/>
      <c r="N308" s="2"/>
      <c r="O308" s="2"/>
      <c r="P308" s="2"/>
    </row>
    <row r="309" spans="1:16" ht="15.75" customHeight="1">
      <c r="A309" s="2"/>
      <c r="B309" s="2"/>
      <c r="C309" s="2"/>
      <c r="D309" s="2"/>
      <c r="E309" s="2"/>
      <c r="F309" s="2"/>
      <c r="G309" s="2"/>
      <c r="H309" s="2"/>
      <c r="I309" s="459"/>
      <c r="J309" s="2"/>
      <c r="K309" s="2"/>
      <c r="L309" s="2"/>
      <c r="M309" s="2"/>
      <c r="N309" s="2"/>
      <c r="O309" s="2"/>
      <c r="P309" s="2"/>
    </row>
    <row r="310" spans="1:16" ht="15.75" customHeight="1">
      <c r="A310" s="2"/>
      <c r="B310" s="2"/>
      <c r="C310" s="2"/>
      <c r="D310" s="2"/>
      <c r="E310" s="2"/>
      <c r="F310" s="2"/>
      <c r="G310" s="2"/>
      <c r="H310" s="2"/>
      <c r="I310" s="459"/>
      <c r="J310" s="2"/>
      <c r="K310" s="2"/>
      <c r="L310" s="2"/>
      <c r="M310" s="2"/>
      <c r="N310" s="2"/>
      <c r="O310" s="2"/>
      <c r="P310" s="2"/>
    </row>
    <row r="311" spans="1:16" ht="15.75" customHeight="1">
      <c r="A311" s="2"/>
      <c r="B311" s="2"/>
      <c r="C311" s="2"/>
      <c r="D311" s="2"/>
      <c r="E311" s="2"/>
      <c r="F311" s="2"/>
      <c r="G311" s="2"/>
      <c r="H311" s="2"/>
      <c r="I311" s="459"/>
      <c r="J311" s="2"/>
      <c r="K311" s="2"/>
      <c r="L311" s="2"/>
      <c r="M311" s="2"/>
      <c r="N311" s="2"/>
      <c r="O311" s="2"/>
      <c r="P311" s="2"/>
    </row>
    <row r="312" spans="1:16" ht="15.75" customHeight="1">
      <c r="A312" s="2"/>
      <c r="B312" s="2"/>
      <c r="C312" s="2"/>
      <c r="D312" s="2"/>
      <c r="E312" s="2"/>
      <c r="F312" s="2"/>
      <c r="G312" s="2"/>
      <c r="H312" s="2"/>
      <c r="I312" s="459"/>
      <c r="J312" s="2"/>
      <c r="K312" s="2"/>
      <c r="L312" s="2"/>
      <c r="M312" s="2"/>
      <c r="N312" s="2"/>
      <c r="O312" s="2"/>
      <c r="P312" s="2"/>
    </row>
    <row r="313" spans="1:16" ht="15.75" customHeight="1">
      <c r="A313" s="2"/>
      <c r="B313" s="2"/>
      <c r="C313" s="2"/>
      <c r="D313" s="2"/>
      <c r="E313" s="2"/>
      <c r="F313" s="2"/>
      <c r="G313" s="2"/>
      <c r="H313" s="2"/>
      <c r="I313" s="459"/>
      <c r="J313" s="2"/>
      <c r="K313" s="2"/>
      <c r="L313" s="2"/>
      <c r="M313" s="2"/>
      <c r="N313" s="2"/>
      <c r="O313" s="2"/>
      <c r="P313" s="2"/>
    </row>
    <row r="314" spans="1:16" ht="15.75" customHeight="1">
      <c r="A314" s="2"/>
      <c r="B314" s="2"/>
      <c r="C314" s="2"/>
      <c r="D314" s="2"/>
      <c r="E314" s="2"/>
      <c r="F314" s="2"/>
      <c r="G314" s="2"/>
      <c r="H314" s="2"/>
      <c r="I314" s="459"/>
      <c r="J314" s="2"/>
      <c r="K314" s="2"/>
      <c r="L314" s="2"/>
      <c r="M314" s="2"/>
      <c r="N314" s="2"/>
      <c r="O314" s="2"/>
      <c r="P314" s="2"/>
    </row>
    <row r="315" spans="1:16" ht="15.75" customHeight="1">
      <c r="A315" s="2"/>
      <c r="B315" s="2"/>
      <c r="C315" s="2"/>
      <c r="D315" s="2"/>
      <c r="E315" s="2"/>
      <c r="F315" s="2"/>
      <c r="G315" s="2"/>
      <c r="H315" s="2"/>
      <c r="I315" s="459"/>
      <c r="J315" s="2"/>
      <c r="K315" s="2"/>
      <c r="L315" s="2"/>
      <c r="M315" s="2"/>
      <c r="N315" s="2"/>
      <c r="O315" s="2"/>
      <c r="P315" s="2"/>
    </row>
    <row r="316" spans="1:16" ht="15.75" customHeight="1">
      <c r="A316" s="2"/>
      <c r="B316" s="2"/>
      <c r="C316" s="2"/>
      <c r="D316" s="2"/>
      <c r="E316" s="2"/>
      <c r="F316" s="2"/>
      <c r="G316" s="2"/>
      <c r="H316" s="2"/>
      <c r="I316" s="459"/>
      <c r="J316" s="2"/>
      <c r="K316" s="2"/>
      <c r="L316" s="2"/>
      <c r="M316" s="2"/>
      <c r="N316" s="2"/>
      <c r="O316" s="2"/>
      <c r="P316" s="2"/>
    </row>
    <row r="317" spans="1:16" ht="15.75" customHeight="1">
      <c r="A317" s="2"/>
      <c r="B317" s="2"/>
      <c r="C317" s="2"/>
      <c r="D317" s="2"/>
      <c r="E317" s="2"/>
      <c r="F317" s="2"/>
      <c r="G317" s="2"/>
      <c r="H317" s="2"/>
      <c r="I317" s="459"/>
      <c r="J317" s="2"/>
      <c r="K317" s="2"/>
      <c r="L317" s="2"/>
      <c r="M317" s="2"/>
      <c r="N317" s="2"/>
      <c r="O317" s="2"/>
      <c r="P317" s="2"/>
    </row>
    <row r="318" spans="1:16" ht="15.75" customHeight="1">
      <c r="A318" s="2"/>
      <c r="B318" s="2"/>
      <c r="C318" s="2"/>
      <c r="D318" s="2"/>
      <c r="E318" s="2"/>
      <c r="F318" s="2"/>
      <c r="G318" s="2"/>
      <c r="H318" s="2"/>
      <c r="I318" s="459"/>
      <c r="J318" s="2"/>
      <c r="K318" s="2"/>
      <c r="L318" s="2"/>
      <c r="M318" s="2"/>
      <c r="N318" s="2"/>
      <c r="O318" s="2"/>
      <c r="P318" s="2"/>
    </row>
    <row r="319" spans="1:16" ht="15.75" customHeight="1">
      <c r="A319" s="2"/>
      <c r="B319" s="2"/>
      <c r="C319" s="2"/>
      <c r="D319" s="2"/>
      <c r="E319" s="2"/>
      <c r="F319" s="2"/>
      <c r="G319" s="2"/>
      <c r="H319" s="2"/>
      <c r="I319" s="459"/>
      <c r="J319" s="2"/>
      <c r="K319" s="2"/>
      <c r="L319" s="2"/>
      <c r="M319" s="2"/>
      <c r="N319" s="2"/>
      <c r="O319" s="2"/>
      <c r="P319" s="2"/>
    </row>
    <row r="320" spans="1:16" ht="15.75" customHeight="1">
      <c r="A320" s="2"/>
      <c r="B320" s="2"/>
      <c r="C320" s="2"/>
      <c r="D320" s="2"/>
      <c r="E320" s="2"/>
      <c r="F320" s="2"/>
      <c r="G320" s="2"/>
      <c r="H320" s="2"/>
      <c r="I320" s="459"/>
      <c r="J320" s="2"/>
      <c r="K320" s="2"/>
      <c r="L320" s="2"/>
      <c r="M320" s="2"/>
      <c r="N320" s="2"/>
      <c r="O320" s="2"/>
      <c r="P320" s="2"/>
    </row>
    <row r="321" spans="1:16" ht="15.75" customHeight="1">
      <c r="A321" s="2"/>
      <c r="B321" s="2"/>
      <c r="C321" s="2"/>
      <c r="D321" s="2"/>
      <c r="E321" s="2"/>
      <c r="F321" s="2"/>
      <c r="G321" s="2"/>
      <c r="H321" s="2"/>
      <c r="I321" s="459"/>
      <c r="J321" s="2"/>
      <c r="K321" s="2"/>
      <c r="L321" s="2"/>
      <c r="M321" s="2"/>
      <c r="N321" s="2"/>
      <c r="O321" s="2"/>
      <c r="P321" s="2"/>
    </row>
    <row r="322" spans="1:16" ht="15.75" customHeight="1">
      <c r="A322" s="2"/>
      <c r="B322" s="2"/>
      <c r="C322" s="2"/>
      <c r="D322" s="2"/>
      <c r="E322" s="2"/>
      <c r="F322" s="2"/>
      <c r="G322" s="2"/>
      <c r="H322" s="2"/>
      <c r="I322" s="459"/>
      <c r="J322" s="2"/>
      <c r="K322" s="2"/>
      <c r="L322" s="2"/>
      <c r="M322" s="2"/>
      <c r="N322" s="2"/>
      <c r="O322" s="2"/>
      <c r="P322" s="2"/>
    </row>
    <row r="323" spans="1:16" ht="15.75" customHeight="1">
      <c r="A323" s="2"/>
      <c r="B323" s="2"/>
      <c r="C323" s="2"/>
      <c r="D323" s="2"/>
      <c r="E323" s="2"/>
      <c r="F323" s="2"/>
      <c r="G323" s="2"/>
      <c r="H323" s="2"/>
      <c r="I323" s="459"/>
      <c r="J323" s="2"/>
      <c r="K323" s="2"/>
      <c r="L323" s="2"/>
      <c r="M323" s="2"/>
      <c r="N323" s="2"/>
      <c r="O323" s="2"/>
      <c r="P323" s="2"/>
    </row>
    <row r="324" spans="1:16" ht="15.75" customHeight="1">
      <c r="A324" s="2"/>
      <c r="B324" s="2"/>
      <c r="C324" s="2"/>
      <c r="D324" s="2"/>
      <c r="E324" s="2"/>
      <c r="F324" s="2"/>
      <c r="G324" s="2"/>
      <c r="H324" s="2"/>
      <c r="I324" s="459"/>
      <c r="J324" s="2"/>
      <c r="K324" s="2"/>
      <c r="L324" s="2"/>
      <c r="M324" s="2"/>
      <c r="N324" s="2"/>
      <c r="O324" s="2"/>
      <c r="P324" s="2"/>
    </row>
    <row r="325" spans="1:16" ht="15.75" customHeight="1">
      <c r="A325" s="2"/>
      <c r="B325" s="2"/>
      <c r="C325" s="2"/>
      <c r="D325" s="2"/>
      <c r="E325" s="2"/>
      <c r="F325" s="2"/>
      <c r="G325" s="2"/>
      <c r="H325" s="2"/>
      <c r="I325" s="459"/>
      <c r="J325" s="2"/>
      <c r="K325" s="2"/>
      <c r="L325" s="2"/>
      <c r="M325" s="2"/>
      <c r="N325" s="2"/>
      <c r="O325" s="2"/>
      <c r="P325" s="2"/>
    </row>
    <row r="326" spans="1:16" ht="15.75" customHeight="1">
      <c r="A326" s="2"/>
      <c r="B326" s="2"/>
      <c r="C326" s="2"/>
      <c r="D326" s="2"/>
      <c r="E326" s="2"/>
      <c r="F326" s="2"/>
      <c r="G326" s="2"/>
      <c r="H326" s="2"/>
      <c r="I326" s="459"/>
      <c r="J326" s="2"/>
      <c r="K326" s="2"/>
      <c r="L326" s="2"/>
      <c r="M326" s="2"/>
      <c r="N326" s="2"/>
      <c r="O326" s="2"/>
      <c r="P326" s="2"/>
    </row>
    <row r="327" spans="1:16" ht="15.75" customHeight="1">
      <c r="A327" s="2"/>
      <c r="B327" s="2"/>
      <c r="C327" s="2"/>
      <c r="D327" s="2"/>
      <c r="E327" s="2"/>
      <c r="F327" s="2"/>
      <c r="G327" s="2"/>
      <c r="H327" s="2"/>
      <c r="I327" s="459"/>
      <c r="J327" s="2"/>
      <c r="K327" s="2"/>
      <c r="L327" s="2"/>
      <c r="M327" s="2"/>
      <c r="N327" s="2"/>
      <c r="O327" s="2"/>
      <c r="P327" s="2"/>
    </row>
    <row r="328" spans="1:16" ht="15.75" customHeight="1">
      <c r="A328" s="2"/>
      <c r="B328" s="2"/>
      <c r="C328" s="2"/>
      <c r="D328" s="2"/>
      <c r="E328" s="2"/>
      <c r="F328" s="2"/>
      <c r="G328" s="2"/>
      <c r="H328" s="2"/>
      <c r="I328" s="459"/>
      <c r="J328" s="2"/>
      <c r="K328" s="2"/>
      <c r="L328" s="2"/>
      <c r="M328" s="2"/>
      <c r="N328" s="2"/>
      <c r="O328" s="2"/>
      <c r="P328" s="2"/>
    </row>
    <row r="329" spans="1:16" ht="15.75" customHeight="1">
      <c r="A329" s="2"/>
      <c r="B329" s="2"/>
      <c r="C329" s="2"/>
      <c r="D329" s="2"/>
      <c r="E329" s="2"/>
      <c r="F329" s="2"/>
      <c r="G329" s="2"/>
      <c r="H329" s="2"/>
      <c r="I329" s="459"/>
      <c r="J329" s="2"/>
      <c r="K329" s="2"/>
      <c r="L329" s="2"/>
      <c r="M329" s="2"/>
      <c r="N329" s="2"/>
      <c r="O329" s="2"/>
      <c r="P329" s="2"/>
    </row>
    <row r="330" spans="1:16" ht="15.75" customHeight="1">
      <c r="A330" s="2"/>
      <c r="B330" s="2"/>
      <c r="C330" s="2"/>
      <c r="D330" s="2"/>
      <c r="E330" s="2"/>
      <c r="F330" s="2"/>
      <c r="G330" s="2"/>
      <c r="H330" s="2"/>
      <c r="I330" s="459"/>
      <c r="J330" s="2"/>
      <c r="K330" s="2"/>
      <c r="L330" s="2"/>
      <c r="M330" s="2"/>
      <c r="N330" s="2"/>
      <c r="O330" s="2"/>
      <c r="P330" s="2"/>
    </row>
    <row r="331" spans="1:16" ht="15.75" customHeight="1">
      <c r="A331" s="2"/>
      <c r="B331" s="2"/>
      <c r="C331" s="2"/>
      <c r="D331" s="2"/>
      <c r="E331" s="2"/>
      <c r="F331" s="2"/>
      <c r="G331" s="2"/>
      <c r="H331" s="2"/>
      <c r="I331" s="459"/>
      <c r="J331" s="2"/>
      <c r="K331" s="2"/>
      <c r="L331" s="2"/>
      <c r="M331" s="2"/>
      <c r="N331" s="2"/>
      <c r="O331" s="2"/>
      <c r="P331" s="2"/>
    </row>
    <row r="332" spans="1:16" ht="15.75" customHeight="1">
      <c r="A332" s="2"/>
      <c r="B332" s="2"/>
      <c r="C332" s="2"/>
      <c r="D332" s="2"/>
      <c r="E332" s="2"/>
      <c r="F332" s="2"/>
      <c r="G332" s="2"/>
      <c r="H332" s="2"/>
      <c r="I332" s="459"/>
      <c r="J332" s="2"/>
      <c r="K332" s="2"/>
      <c r="L332" s="2"/>
      <c r="M332" s="2"/>
      <c r="N332" s="2"/>
      <c r="O332" s="2"/>
      <c r="P332" s="2"/>
    </row>
    <row r="333" spans="1:16" ht="15.75" customHeight="1">
      <c r="A333" s="2"/>
      <c r="B333" s="2"/>
      <c r="C333" s="2"/>
      <c r="D333" s="2"/>
      <c r="E333" s="2"/>
      <c r="F333" s="2"/>
      <c r="G333" s="2"/>
      <c r="H333" s="2"/>
      <c r="I333" s="459"/>
      <c r="J333" s="2"/>
      <c r="K333" s="2"/>
      <c r="L333" s="2"/>
      <c r="M333" s="2"/>
      <c r="N333" s="2"/>
      <c r="O333" s="2"/>
      <c r="P333" s="2"/>
    </row>
    <row r="334" spans="1:16" ht="15.75" customHeight="1">
      <c r="A334" s="2"/>
      <c r="B334" s="2"/>
      <c r="C334" s="2"/>
      <c r="D334" s="2"/>
      <c r="E334" s="2"/>
      <c r="F334" s="2"/>
      <c r="G334" s="2"/>
      <c r="H334" s="2"/>
      <c r="I334" s="459"/>
      <c r="J334" s="2"/>
      <c r="K334" s="2"/>
      <c r="L334" s="2"/>
      <c r="M334" s="2"/>
      <c r="N334" s="2"/>
      <c r="O334" s="2"/>
      <c r="P334" s="2"/>
    </row>
    <row r="335" spans="1:16" ht="15.75" customHeight="1">
      <c r="A335" s="2"/>
      <c r="B335" s="2"/>
      <c r="C335" s="2"/>
      <c r="D335" s="2"/>
      <c r="E335" s="2"/>
      <c r="F335" s="2"/>
      <c r="G335" s="2"/>
      <c r="H335" s="2"/>
      <c r="I335" s="459"/>
      <c r="J335" s="2"/>
      <c r="K335" s="2"/>
      <c r="L335" s="2"/>
      <c r="M335" s="2"/>
      <c r="N335" s="2"/>
      <c r="O335" s="2"/>
      <c r="P335" s="2"/>
    </row>
    <row r="336" spans="1:16" ht="15.75" customHeight="1">
      <c r="A336" s="2"/>
      <c r="B336" s="2"/>
      <c r="C336" s="2"/>
      <c r="D336" s="2"/>
      <c r="E336" s="2"/>
      <c r="F336" s="2"/>
      <c r="G336" s="2"/>
      <c r="H336" s="2"/>
      <c r="I336" s="459"/>
      <c r="J336" s="2"/>
      <c r="K336" s="2"/>
      <c r="L336" s="2"/>
      <c r="M336" s="2"/>
      <c r="N336" s="2"/>
      <c r="O336" s="2"/>
      <c r="P336" s="2"/>
    </row>
    <row r="337" spans="1:16" ht="15.75" customHeight="1">
      <c r="A337" s="2"/>
      <c r="B337" s="2"/>
      <c r="C337" s="2"/>
      <c r="D337" s="2"/>
      <c r="E337" s="2"/>
      <c r="F337" s="2"/>
      <c r="G337" s="2"/>
      <c r="H337" s="2"/>
      <c r="I337" s="459"/>
      <c r="J337" s="2"/>
      <c r="K337" s="2"/>
      <c r="L337" s="2"/>
      <c r="M337" s="2"/>
      <c r="N337" s="2"/>
      <c r="O337" s="2"/>
      <c r="P337" s="2"/>
    </row>
    <row r="338" spans="1:16" ht="15.75" customHeight="1">
      <c r="A338" s="2"/>
      <c r="B338" s="2"/>
      <c r="C338" s="2"/>
      <c r="D338" s="2"/>
      <c r="E338" s="2"/>
      <c r="F338" s="2"/>
      <c r="G338" s="2"/>
      <c r="H338" s="2"/>
      <c r="I338" s="459"/>
      <c r="J338" s="2"/>
      <c r="K338" s="2"/>
      <c r="L338" s="2"/>
      <c r="M338" s="2"/>
      <c r="N338" s="2"/>
      <c r="O338" s="2"/>
      <c r="P338" s="2"/>
    </row>
    <row r="339" spans="1:16" ht="15.75" customHeight="1">
      <c r="A339" s="2"/>
      <c r="B339" s="2"/>
      <c r="C339" s="2"/>
      <c r="D339" s="2"/>
      <c r="E339" s="2"/>
      <c r="F339" s="2"/>
      <c r="G339" s="2"/>
      <c r="H339" s="2"/>
      <c r="I339" s="459"/>
      <c r="J339" s="2"/>
      <c r="K339" s="2"/>
      <c r="L339" s="2"/>
      <c r="M339" s="2"/>
      <c r="N339" s="2"/>
      <c r="O339" s="2"/>
      <c r="P339" s="2"/>
    </row>
    <row r="340" spans="1:16" ht="15.75" customHeight="1">
      <c r="A340" s="2"/>
      <c r="B340" s="2"/>
      <c r="C340" s="2"/>
      <c r="D340" s="2"/>
      <c r="E340" s="2"/>
      <c r="F340" s="2"/>
      <c r="G340" s="2"/>
      <c r="H340" s="2"/>
      <c r="I340" s="459"/>
      <c r="J340" s="2"/>
      <c r="K340" s="2"/>
      <c r="L340" s="2"/>
      <c r="M340" s="2"/>
      <c r="N340" s="2"/>
      <c r="O340" s="2"/>
      <c r="P340" s="2"/>
    </row>
    <row r="341" spans="1:16" ht="15.75" customHeight="1">
      <c r="A341" s="2"/>
      <c r="B341" s="2"/>
      <c r="C341" s="2"/>
      <c r="D341" s="2"/>
      <c r="E341" s="2"/>
      <c r="F341" s="2"/>
      <c r="G341" s="2"/>
      <c r="H341" s="2"/>
      <c r="I341" s="459"/>
      <c r="J341" s="2"/>
      <c r="K341" s="2"/>
      <c r="L341" s="2"/>
      <c r="M341" s="2"/>
      <c r="N341" s="2"/>
      <c r="O341" s="2"/>
      <c r="P341" s="2"/>
    </row>
    <row r="342" spans="1:16" ht="15.75" customHeight="1">
      <c r="A342" s="2"/>
      <c r="B342" s="2"/>
      <c r="C342" s="2"/>
      <c r="D342" s="2"/>
      <c r="E342" s="2"/>
      <c r="F342" s="2"/>
      <c r="G342" s="2"/>
      <c r="H342" s="2"/>
      <c r="I342" s="459"/>
      <c r="J342" s="2"/>
      <c r="K342" s="2"/>
      <c r="L342" s="2"/>
      <c r="M342" s="2"/>
      <c r="N342" s="2"/>
      <c r="O342" s="2"/>
      <c r="P342" s="2"/>
    </row>
    <row r="343" spans="1:16" ht="15.75" customHeight="1">
      <c r="A343" s="2"/>
      <c r="B343" s="2"/>
      <c r="C343" s="2"/>
      <c r="D343" s="2"/>
      <c r="E343" s="2"/>
      <c r="F343" s="2"/>
      <c r="G343" s="2"/>
      <c r="H343" s="2"/>
      <c r="I343" s="459"/>
      <c r="J343" s="2"/>
      <c r="K343" s="2"/>
      <c r="L343" s="2"/>
      <c r="M343" s="2"/>
      <c r="N343" s="2"/>
      <c r="O343" s="2"/>
      <c r="P343" s="2"/>
    </row>
    <row r="344" spans="1:16" ht="15.75" customHeight="1">
      <c r="A344" s="2"/>
      <c r="B344" s="2"/>
      <c r="C344" s="2"/>
      <c r="D344" s="2"/>
      <c r="E344" s="2"/>
      <c r="F344" s="2"/>
      <c r="G344" s="2"/>
      <c r="H344" s="2"/>
      <c r="I344" s="459"/>
      <c r="J344" s="2"/>
      <c r="K344" s="2"/>
      <c r="L344" s="2"/>
      <c r="M344" s="2"/>
      <c r="N344" s="2"/>
      <c r="O344" s="2"/>
      <c r="P344" s="2"/>
    </row>
    <row r="345" spans="1:16" ht="15.75" customHeight="1">
      <c r="A345" s="2"/>
      <c r="B345" s="2"/>
      <c r="C345" s="2"/>
      <c r="D345" s="2"/>
      <c r="E345" s="2"/>
      <c r="F345" s="2"/>
      <c r="G345" s="2"/>
      <c r="H345" s="2"/>
      <c r="I345" s="459"/>
      <c r="J345" s="2"/>
      <c r="K345" s="2"/>
      <c r="L345" s="2"/>
      <c r="M345" s="2"/>
      <c r="N345" s="2"/>
      <c r="O345" s="2"/>
      <c r="P345" s="2"/>
    </row>
    <row r="346" spans="1:16" ht="15.75" customHeight="1">
      <c r="A346" s="2"/>
      <c r="B346" s="2"/>
      <c r="C346" s="2"/>
      <c r="D346" s="2"/>
      <c r="E346" s="2"/>
      <c r="F346" s="2"/>
      <c r="G346" s="2"/>
      <c r="H346" s="2"/>
      <c r="I346" s="459"/>
      <c r="J346" s="2"/>
      <c r="K346" s="2"/>
      <c r="L346" s="2"/>
      <c r="M346" s="2"/>
      <c r="N346" s="2"/>
      <c r="O346" s="2"/>
      <c r="P346" s="2"/>
    </row>
    <row r="347" spans="1:16" ht="15.75" customHeight="1">
      <c r="A347" s="2"/>
      <c r="B347" s="2"/>
      <c r="C347" s="2"/>
      <c r="D347" s="2"/>
      <c r="E347" s="2"/>
      <c r="F347" s="2"/>
      <c r="G347" s="2"/>
      <c r="H347" s="2"/>
      <c r="I347" s="459"/>
      <c r="J347" s="2"/>
      <c r="K347" s="2"/>
      <c r="L347" s="2"/>
      <c r="M347" s="2"/>
      <c r="N347" s="2"/>
      <c r="O347" s="2"/>
      <c r="P347" s="2"/>
    </row>
    <row r="348" spans="1:16" ht="15.75" customHeight="1">
      <c r="A348" s="2"/>
      <c r="B348" s="2"/>
      <c r="C348" s="2"/>
      <c r="D348" s="2"/>
      <c r="E348" s="2"/>
      <c r="F348" s="2"/>
      <c r="G348" s="2"/>
      <c r="H348" s="2"/>
      <c r="I348" s="459"/>
      <c r="J348" s="2"/>
      <c r="K348" s="2"/>
      <c r="L348" s="2"/>
      <c r="M348" s="2"/>
      <c r="N348" s="2"/>
      <c r="O348" s="2"/>
      <c r="P348" s="2"/>
    </row>
    <row r="349" spans="1:16" ht="15.75" customHeight="1">
      <c r="A349" s="2"/>
      <c r="B349" s="2"/>
      <c r="C349" s="2"/>
      <c r="D349" s="2"/>
      <c r="E349" s="2"/>
      <c r="F349" s="2"/>
      <c r="G349" s="2"/>
      <c r="H349" s="2"/>
      <c r="I349" s="459"/>
      <c r="J349" s="2"/>
      <c r="K349" s="2"/>
      <c r="L349" s="2"/>
      <c r="M349" s="2"/>
      <c r="N349" s="2"/>
      <c r="O349" s="2"/>
      <c r="P349" s="2"/>
    </row>
    <row r="350" spans="1:16" ht="15.75" customHeight="1">
      <c r="A350" s="2"/>
      <c r="B350" s="2"/>
      <c r="C350" s="2"/>
      <c r="D350" s="2"/>
      <c r="E350" s="2"/>
      <c r="F350" s="2"/>
      <c r="G350" s="2"/>
      <c r="H350" s="2"/>
      <c r="I350" s="459"/>
      <c r="J350" s="2"/>
      <c r="K350" s="2"/>
      <c r="L350" s="2"/>
      <c r="M350" s="2"/>
      <c r="N350" s="2"/>
      <c r="O350" s="2"/>
      <c r="P350" s="2"/>
    </row>
    <row r="351" spans="1:16" ht="15.75" customHeight="1">
      <c r="A351" s="2"/>
      <c r="B351" s="2"/>
      <c r="C351" s="2"/>
      <c r="D351" s="2"/>
      <c r="E351" s="2"/>
      <c r="F351" s="2"/>
      <c r="G351" s="2"/>
      <c r="H351" s="2"/>
      <c r="I351" s="459"/>
      <c r="J351" s="2"/>
      <c r="K351" s="2"/>
      <c r="L351" s="2"/>
      <c r="M351" s="2"/>
      <c r="N351" s="2"/>
      <c r="O351" s="2"/>
      <c r="P351" s="2"/>
    </row>
    <row r="352" spans="1:16" ht="15.75" customHeight="1">
      <c r="A352" s="2"/>
      <c r="B352" s="2"/>
      <c r="C352" s="2"/>
      <c r="D352" s="2"/>
      <c r="E352" s="2"/>
      <c r="F352" s="2"/>
      <c r="G352" s="2"/>
      <c r="H352" s="2"/>
      <c r="I352" s="459"/>
      <c r="J352" s="2"/>
      <c r="K352" s="2"/>
      <c r="L352" s="2"/>
      <c r="M352" s="2"/>
      <c r="N352" s="2"/>
      <c r="O352" s="2"/>
      <c r="P352" s="2"/>
    </row>
    <row r="353" spans="1:16" ht="15.75" customHeight="1">
      <c r="A353" s="2"/>
      <c r="B353" s="2"/>
      <c r="C353" s="2"/>
      <c r="D353" s="2"/>
      <c r="E353" s="2"/>
      <c r="F353" s="2"/>
      <c r="G353" s="2"/>
      <c r="H353" s="2"/>
      <c r="I353" s="459"/>
      <c r="J353" s="2"/>
      <c r="K353" s="2"/>
      <c r="L353" s="2"/>
      <c r="M353" s="2"/>
      <c r="N353" s="2"/>
      <c r="O353" s="2"/>
      <c r="P353" s="2"/>
    </row>
    <row r="354" spans="1:16" ht="15.75" customHeight="1">
      <c r="A354" s="2"/>
      <c r="B354" s="2"/>
      <c r="C354" s="2"/>
      <c r="D354" s="2"/>
      <c r="E354" s="2"/>
      <c r="F354" s="2"/>
      <c r="G354" s="2"/>
      <c r="H354" s="2"/>
      <c r="I354" s="459"/>
      <c r="J354" s="2"/>
      <c r="K354" s="2"/>
      <c r="L354" s="2"/>
      <c r="M354" s="2"/>
      <c r="N354" s="2"/>
      <c r="O354" s="2"/>
      <c r="P354" s="2"/>
    </row>
    <row r="355" spans="1:16" ht="15.75" customHeight="1">
      <c r="A355" s="2"/>
      <c r="B355" s="2"/>
      <c r="C355" s="2"/>
      <c r="D355" s="2"/>
      <c r="E355" s="2"/>
      <c r="F355" s="2"/>
      <c r="G355" s="2"/>
      <c r="H355" s="2"/>
      <c r="I355" s="459"/>
      <c r="J355" s="2"/>
      <c r="K355" s="2"/>
      <c r="L355" s="2"/>
      <c r="M355" s="2"/>
      <c r="N355" s="2"/>
      <c r="O355" s="2"/>
      <c r="P355" s="2"/>
    </row>
    <row r="356" spans="1:16" ht="15.75" customHeight="1">
      <c r="A356" s="2"/>
      <c r="B356" s="2"/>
      <c r="C356" s="2"/>
      <c r="D356" s="2"/>
      <c r="E356" s="2"/>
      <c r="F356" s="2"/>
      <c r="G356" s="2"/>
      <c r="H356" s="2"/>
      <c r="I356" s="459"/>
      <c r="J356" s="2"/>
      <c r="K356" s="2"/>
      <c r="L356" s="2"/>
      <c r="M356" s="2"/>
      <c r="N356" s="2"/>
      <c r="O356" s="2"/>
      <c r="P356" s="2"/>
    </row>
    <row r="357" spans="1:16" ht="15.75" customHeight="1">
      <c r="A357" s="2"/>
      <c r="B357" s="2"/>
      <c r="C357" s="2"/>
      <c r="D357" s="2"/>
      <c r="E357" s="2"/>
      <c r="F357" s="2"/>
      <c r="G357" s="2"/>
      <c r="H357" s="2"/>
      <c r="I357" s="459"/>
      <c r="J357" s="2"/>
      <c r="K357" s="2"/>
      <c r="L357" s="2"/>
      <c r="M357" s="2"/>
      <c r="N357" s="2"/>
      <c r="O357" s="2"/>
      <c r="P357" s="2"/>
    </row>
    <row r="358" spans="1:16" ht="15.75" customHeight="1">
      <c r="A358" s="2"/>
      <c r="B358" s="2"/>
      <c r="C358" s="2"/>
      <c r="D358" s="2"/>
      <c r="E358" s="2"/>
      <c r="F358" s="2"/>
      <c r="G358" s="2"/>
      <c r="H358" s="2"/>
      <c r="I358" s="459"/>
      <c r="J358" s="2"/>
      <c r="K358" s="2"/>
      <c r="L358" s="2"/>
      <c r="M358" s="2"/>
      <c r="N358" s="2"/>
      <c r="O358" s="2"/>
      <c r="P358" s="2"/>
    </row>
    <row r="359" spans="1:16" ht="15.75" customHeight="1">
      <c r="A359" s="2"/>
      <c r="B359" s="2"/>
      <c r="C359" s="2"/>
      <c r="D359" s="2"/>
      <c r="E359" s="2"/>
      <c r="F359" s="2"/>
      <c r="G359" s="2"/>
      <c r="H359" s="2"/>
      <c r="I359" s="459"/>
      <c r="J359" s="2"/>
      <c r="K359" s="2"/>
      <c r="L359" s="2"/>
      <c r="M359" s="2"/>
      <c r="N359" s="2"/>
      <c r="O359" s="2"/>
      <c r="P359" s="2"/>
    </row>
    <row r="360" spans="1:16" ht="15.75" customHeight="1">
      <c r="A360" s="2"/>
      <c r="B360" s="2"/>
      <c r="C360" s="2"/>
      <c r="D360" s="2"/>
      <c r="E360" s="2"/>
      <c r="F360" s="2"/>
      <c r="G360" s="2"/>
      <c r="H360" s="2"/>
      <c r="I360" s="459"/>
      <c r="J360" s="2"/>
      <c r="K360" s="2"/>
      <c r="L360" s="2"/>
      <c r="M360" s="2"/>
      <c r="N360" s="2"/>
      <c r="O360" s="2"/>
      <c r="P360" s="2"/>
    </row>
    <row r="361" spans="1:16" ht="15.75" customHeight="1">
      <c r="A361" s="2"/>
      <c r="B361" s="2"/>
      <c r="C361" s="2"/>
      <c r="D361" s="2"/>
      <c r="E361" s="2"/>
      <c r="F361" s="2"/>
      <c r="G361" s="2"/>
      <c r="H361" s="2"/>
      <c r="I361" s="459"/>
      <c r="J361" s="2"/>
      <c r="K361" s="2"/>
      <c r="L361" s="2"/>
      <c r="M361" s="2"/>
      <c r="N361" s="2"/>
      <c r="O361" s="2"/>
      <c r="P361" s="2"/>
    </row>
    <row r="362" spans="1:16" ht="15.75" customHeight="1">
      <c r="A362" s="2"/>
      <c r="B362" s="2"/>
      <c r="C362" s="2"/>
      <c r="D362" s="2"/>
      <c r="E362" s="2"/>
      <c r="F362" s="2"/>
      <c r="G362" s="2"/>
      <c r="H362" s="2"/>
      <c r="I362" s="459"/>
      <c r="J362" s="2"/>
      <c r="K362" s="2"/>
      <c r="L362" s="2"/>
      <c r="M362" s="2"/>
      <c r="N362" s="2"/>
      <c r="O362" s="2"/>
      <c r="P362" s="2"/>
    </row>
    <row r="363" spans="1:16" ht="15.75" customHeight="1">
      <c r="A363" s="2"/>
      <c r="B363" s="2"/>
      <c r="C363" s="2"/>
      <c r="D363" s="2"/>
      <c r="E363" s="2"/>
      <c r="F363" s="2"/>
      <c r="G363" s="2"/>
      <c r="H363" s="2"/>
      <c r="I363" s="459"/>
      <c r="J363" s="2"/>
      <c r="K363" s="2"/>
      <c r="L363" s="2"/>
      <c r="M363" s="2"/>
      <c r="N363" s="2"/>
      <c r="O363" s="2"/>
      <c r="P363" s="2"/>
    </row>
    <row r="364" spans="1:16" ht="15.75" customHeight="1">
      <c r="A364" s="2"/>
      <c r="B364" s="2"/>
      <c r="C364" s="2"/>
      <c r="D364" s="2"/>
      <c r="E364" s="2"/>
      <c r="F364" s="2"/>
      <c r="G364" s="2"/>
      <c r="H364" s="2"/>
      <c r="I364" s="459"/>
      <c r="J364" s="2"/>
      <c r="K364" s="2"/>
      <c r="L364" s="2"/>
      <c r="M364" s="2"/>
      <c r="N364" s="2"/>
      <c r="O364" s="2"/>
      <c r="P364" s="2"/>
    </row>
    <row r="365" spans="1:16" ht="15.75" customHeight="1">
      <c r="A365" s="2"/>
      <c r="B365" s="2"/>
      <c r="C365" s="2"/>
      <c r="D365" s="2"/>
      <c r="E365" s="2"/>
      <c r="F365" s="2"/>
      <c r="G365" s="2"/>
      <c r="H365" s="2"/>
      <c r="I365" s="459"/>
      <c r="J365" s="2"/>
      <c r="K365" s="2"/>
      <c r="L365" s="2"/>
      <c r="M365" s="2"/>
      <c r="N365" s="2"/>
      <c r="O365" s="2"/>
      <c r="P365" s="2"/>
    </row>
    <row r="366" spans="1:16" ht="15.75" customHeight="1">
      <c r="A366" s="2"/>
      <c r="B366" s="2"/>
      <c r="C366" s="2"/>
      <c r="D366" s="2"/>
      <c r="E366" s="2"/>
      <c r="F366" s="2"/>
      <c r="G366" s="2"/>
      <c r="H366" s="2"/>
      <c r="I366" s="459"/>
      <c r="J366" s="2"/>
      <c r="K366" s="2"/>
      <c r="L366" s="2"/>
      <c r="M366" s="2"/>
      <c r="N366" s="2"/>
      <c r="O366" s="2"/>
      <c r="P366" s="2"/>
    </row>
    <row r="367" spans="1:16" ht="15.75" customHeight="1">
      <c r="A367" s="2"/>
      <c r="B367" s="2"/>
      <c r="C367" s="2"/>
      <c r="D367" s="2"/>
      <c r="E367" s="2"/>
      <c r="F367" s="2"/>
      <c r="G367" s="2"/>
      <c r="H367" s="2"/>
      <c r="I367" s="459"/>
      <c r="J367" s="2"/>
      <c r="K367" s="2"/>
      <c r="L367" s="2"/>
      <c r="M367" s="2"/>
      <c r="N367" s="2"/>
      <c r="O367" s="2"/>
      <c r="P367" s="2"/>
    </row>
    <row r="368" spans="1:16" ht="15.75" customHeight="1">
      <c r="A368" s="2"/>
      <c r="B368" s="2"/>
      <c r="C368" s="2"/>
      <c r="D368" s="2"/>
      <c r="E368" s="2"/>
      <c r="F368" s="2"/>
      <c r="G368" s="2"/>
      <c r="H368" s="2"/>
      <c r="I368" s="459"/>
      <c r="J368" s="2"/>
      <c r="K368" s="2"/>
      <c r="L368" s="2"/>
      <c r="M368" s="2"/>
      <c r="N368" s="2"/>
      <c r="O368" s="2"/>
      <c r="P368" s="2"/>
    </row>
    <row r="369" spans="1:16" ht="15.75" customHeight="1">
      <c r="A369" s="2"/>
      <c r="B369" s="2"/>
      <c r="C369" s="2"/>
      <c r="D369" s="2"/>
      <c r="E369" s="2"/>
      <c r="F369" s="2"/>
      <c r="G369" s="2"/>
      <c r="H369" s="2"/>
      <c r="I369" s="459"/>
      <c r="J369" s="2"/>
      <c r="K369" s="2"/>
      <c r="L369" s="2"/>
      <c r="M369" s="2"/>
      <c r="N369" s="2"/>
      <c r="O369" s="2"/>
      <c r="P369" s="2"/>
    </row>
    <row r="370" spans="1:16" ht="15.75" customHeight="1">
      <c r="A370" s="2"/>
      <c r="B370" s="2"/>
      <c r="C370" s="2"/>
      <c r="D370" s="2"/>
      <c r="E370" s="2"/>
      <c r="F370" s="2"/>
      <c r="G370" s="2"/>
      <c r="H370" s="2"/>
      <c r="I370" s="459"/>
      <c r="J370" s="2"/>
      <c r="K370" s="2"/>
      <c r="L370" s="2"/>
      <c r="M370" s="2"/>
      <c r="N370" s="2"/>
      <c r="O370" s="2"/>
      <c r="P370" s="2"/>
    </row>
    <row r="371" spans="1:16" ht="15.75" customHeight="1">
      <c r="A371" s="2"/>
      <c r="B371" s="2"/>
      <c r="C371" s="2"/>
      <c r="D371" s="2"/>
      <c r="E371" s="2"/>
      <c r="F371" s="2"/>
      <c r="G371" s="2"/>
      <c r="H371" s="2"/>
      <c r="I371" s="459"/>
      <c r="J371" s="2"/>
      <c r="K371" s="2"/>
      <c r="L371" s="2"/>
      <c r="M371" s="2"/>
      <c r="N371" s="2"/>
      <c r="O371" s="2"/>
      <c r="P371" s="2"/>
    </row>
    <row r="372" spans="1:16" ht="15.75" customHeight="1">
      <c r="A372" s="2"/>
      <c r="B372" s="2"/>
      <c r="C372" s="2"/>
      <c r="D372" s="2"/>
      <c r="E372" s="2"/>
      <c r="F372" s="2"/>
      <c r="G372" s="2"/>
      <c r="H372" s="2"/>
      <c r="I372" s="459"/>
      <c r="J372" s="2"/>
      <c r="K372" s="2"/>
      <c r="L372" s="2"/>
      <c r="M372" s="2"/>
      <c r="N372" s="2"/>
      <c r="O372" s="2"/>
      <c r="P372" s="2"/>
    </row>
    <row r="373" spans="1:16" ht="15.75" customHeight="1">
      <c r="A373" s="2"/>
      <c r="B373" s="2"/>
      <c r="C373" s="2"/>
      <c r="D373" s="2"/>
      <c r="E373" s="2"/>
      <c r="F373" s="2"/>
      <c r="G373" s="2"/>
      <c r="H373" s="2"/>
      <c r="I373" s="459"/>
      <c r="J373" s="2"/>
      <c r="K373" s="2"/>
      <c r="L373" s="2"/>
      <c r="M373" s="2"/>
      <c r="N373" s="2"/>
      <c r="O373" s="2"/>
      <c r="P373" s="2"/>
    </row>
    <row r="374" spans="1:16" ht="15.75" customHeight="1">
      <c r="A374" s="2"/>
      <c r="B374" s="2"/>
      <c r="C374" s="2"/>
      <c r="D374" s="2"/>
      <c r="E374" s="2"/>
      <c r="F374" s="2"/>
      <c r="G374" s="2"/>
      <c r="H374" s="2"/>
      <c r="I374" s="459"/>
      <c r="J374" s="2"/>
      <c r="K374" s="2"/>
      <c r="L374" s="2"/>
      <c r="M374" s="2"/>
      <c r="N374" s="2"/>
      <c r="O374" s="2"/>
      <c r="P374" s="2"/>
    </row>
    <row r="375" spans="1:16" ht="15.75" customHeight="1">
      <c r="A375" s="2"/>
      <c r="B375" s="2"/>
      <c r="C375" s="2"/>
      <c r="D375" s="2"/>
      <c r="E375" s="2"/>
      <c r="F375" s="2"/>
      <c r="G375" s="2"/>
      <c r="H375" s="2"/>
      <c r="I375" s="459"/>
      <c r="J375" s="2"/>
      <c r="K375" s="2"/>
      <c r="L375" s="2"/>
      <c r="M375" s="2"/>
      <c r="N375" s="2"/>
      <c r="O375" s="2"/>
      <c r="P375" s="2"/>
    </row>
    <row r="376" spans="1:16" ht="15.75" customHeight="1">
      <c r="A376" s="2"/>
      <c r="B376" s="2"/>
      <c r="C376" s="2"/>
      <c r="D376" s="2"/>
      <c r="E376" s="2"/>
      <c r="F376" s="2"/>
      <c r="G376" s="2"/>
      <c r="H376" s="2"/>
      <c r="I376" s="459"/>
      <c r="J376" s="2"/>
      <c r="K376" s="2"/>
      <c r="L376" s="2"/>
      <c r="M376" s="2"/>
      <c r="N376" s="2"/>
      <c r="O376" s="2"/>
      <c r="P376" s="2"/>
    </row>
    <row r="377" spans="1:16" ht="15.75" customHeight="1">
      <c r="A377" s="2"/>
      <c r="B377" s="2"/>
      <c r="C377" s="2"/>
      <c r="D377" s="2"/>
      <c r="E377" s="2"/>
      <c r="F377" s="2"/>
      <c r="G377" s="2"/>
      <c r="H377" s="2"/>
      <c r="I377" s="459"/>
      <c r="J377" s="2"/>
      <c r="K377" s="2"/>
      <c r="L377" s="2"/>
      <c r="M377" s="2"/>
      <c r="N377" s="2"/>
      <c r="O377" s="2"/>
      <c r="P377" s="2"/>
    </row>
    <row r="378" spans="1:16" ht="15.75" customHeight="1">
      <c r="A378" s="2"/>
      <c r="B378" s="2"/>
      <c r="C378" s="2"/>
      <c r="D378" s="2"/>
      <c r="E378" s="2"/>
      <c r="F378" s="2"/>
      <c r="G378" s="2"/>
      <c r="H378" s="2"/>
      <c r="I378" s="459"/>
      <c r="J378" s="2"/>
      <c r="K378" s="2"/>
      <c r="L378" s="2"/>
      <c r="M378" s="2"/>
      <c r="N378" s="2"/>
      <c r="O378" s="2"/>
      <c r="P378" s="2"/>
    </row>
    <row r="379" spans="1:16" ht="15.75" customHeight="1">
      <c r="A379" s="2"/>
      <c r="B379" s="2"/>
      <c r="C379" s="2"/>
      <c r="D379" s="2"/>
      <c r="E379" s="2"/>
      <c r="F379" s="2"/>
      <c r="G379" s="2"/>
      <c r="H379" s="2"/>
      <c r="I379" s="459"/>
      <c r="J379" s="2"/>
      <c r="K379" s="2"/>
      <c r="L379" s="2"/>
      <c r="M379" s="2"/>
      <c r="N379" s="2"/>
      <c r="O379" s="2"/>
      <c r="P379" s="2"/>
    </row>
    <row r="380" spans="1:16" ht="15.75" customHeight="1">
      <c r="A380" s="2"/>
      <c r="B380" s="2"/>
      <c r="C380" s="2"/>
      <c r="D380" s="2"/>
      <c r="E380" s="2"/>
      <c r="F380" s="2"/>
      <c r="G380" s="2"/>
      <c r="H380" s="2"/>
      <c r="I380" s="459"/>
      <c r="J380" s="2"/>
      <c r="K380" s="2"/>
      <c r="L380" s="2"/>
      <c r="M380" s="2"/>
      <c r="N380" s="2"/>
      <c r="O380" s="2"/>
      <c r="P380" s="2"/>
    </row>
    <row r="381" spans="1:16" ht="15.75" customHeight="1">
      <c r="A381" s="2"/>
      <c r="B381" s="2"/>
      <c r="C381" s="2"/>
      <c r="D381" s="2"/>
      <c r="E381" s="2"/>
      <c r="F381" s="2"/>
      <c r="G381" s="2"/>
      <c r="H381" s="2"/>
      <c r="I381" s="459"/>
      <c r="J381" s="2"/>
      <c r="K381" s="2"/>
      <c r="L381" s="2"/>
      <c r="M381" s="2"/>
      <c r="N381" s="2"/>
      <c r="O381" s="2"/>
      <c r="P381" s="2"/>
    </row>
    <row r="382" spans="1:16" ht="15.75" customHeight="1">
      <c r="A382" s="2"/>
      <c r="B382" s="2"/>
      <c r="C382" s="2"/>
      <c r="D382" s="2"/>
      <c r="E382" s="2"/>
      <c r="F382" s="2"/>
      <c r="G382" s="2"/>
      <c r="H382" s="2"/>
      <c r="I382" s="459"/>
      <c r="J382" s="2"/>
      <c r="K382" s="2"/>
      <c r="L382" s="2"/>
      <c r="M382" s="2"/>
      <c r="N382" s="2"/>
      <c r="O382" s="2"/>
      <c r="P382" s="2"/>
    </row>
    <row r="383" spans="1:16" ht="15.75" customHeight="1">
      <c r="A383" s="2"/>
      <c r="B383" s="2"/>
      <c r="C383" s="2"/>
      <c r="D383" s="2"/>
      <c r="E383" s="2"/>
      <c r="F383" s="2"/>
      <c r="G383" s="2"/>
      <c r="H383" s="2"/>
      <c r="I383" s="459"/>
      <c r="J383" s="2"/>
      <c r="K383" s="2"/>
      <c r="L383" s="2"/>
      <c r="M383" s="2"/>
      <c r="N383" s="2"/>
      <c r="O383" s="2"/>
      <c r="P383" s="2"/>
    </row>
    <row r="384" spans="1:16" ht="15.75" customHeight="1">
      <c r="A384" s="2"/>
      <c r="B384" s="2"/>
      <c r="C384" s="2"/>
      <c r="D384" s="2"/>
      <c r="E384" s="2"/>
      <c r="F384" s="2"/>
      <c r="G384" s="2"/>
      <c r="H384" s="2"/>
      <c r="I384" s="459"/>
      <c r="J384" s="2"/>
      <c r="K384" s="2"/>
      <c r="L384" s="2"/>
      <c r="M384" s="2"/>
      <c r="N384" s="2"/>
      <c r="O384" s="2"/>
      <c r="P384" s="2"/>
    </row>
    <row r="385" spans="1:16" ht="15.75" customHeight="1">
      <c r="A385" s="2"/>
      <c r="B385" s="2"/>
      <c r="C385" s="2"/>
      <c r="D385" s="2"/>
      <c r="E385" s="2"/>
      <c r="F385" s="2"/>
      <c r="G385" s="2"/>
      <c r="H385" s="2"/>
      <c r="I385" s="459"/>
      <c r="J385" s="2"/>
      <c r="K385" s="2"/>
      <c r="L385" s="2"/>
      <c r="M385" s="2"/>
      <c r="N385" s="2"/>
      <c r="O385" s="2"/>
      <c r="P385" s="2"/>
    </row>
    <row r="386" spans="1:16" ht="15.75" customHeight="1">
      <c r="A386" s="2"/>
      <c r="B386" s="2"/>
      <c r="C386" s="2"/>
      <c r="D386" s="2"/>
      <c r="E386" s="2"/>
      <c r="F386" s="2"/>
      <c r="G386" s="2"/>
      <c r="H386" s="2"/>
      <c r="I386" s="459"/>
      <c r="J386" s="2"/>
      <c r="K386" s="2"/>
      <c r="L386" s="2"/>
      <c r="M386" s="2"/>
      <c r="N386" s="2"/>
      <c r="O386" s="2"/>
      <c r="P386" s="2"/>
    </row>
    <row r="387" spans="1:16" ht="15.75" customHeight="1">
      <c r="A387" s="2"/>
      <c r="B387" s="2"/>
      <c r="C387" s="2"/>
      <c r="D387" s="2"/>
      <c r="E387" s="2"/>
      <c r="F387" s="2"/>
      <c r="G387" s="2"/>
      <c r="H387" s="2"/>
      <c r="I387" s="459"/>
      <c r="J387" s="2"/>
      <c r="K387" s="2"/>
      <c r="L387" s="2"/>
      <c r="M387" s="2"/>
      <c r="N387" s="2"/>
      <c r="O387" s="2"/>
      <c r="P387" s="2"/>
    </row>
    <row r="388" spans="1:16" ht="15.75" customHeight="1">
      <c r="A388" s="2"/>
      <c r="B388" s="2"/>
      <c r="C388" s="2"/>
      <c r="D388" s="2"/>
      <c r="E388" s="2"/>
      <c r="F388" s="2"/>
      <c r="G388" s="2"/>
      <c r="H388" s="2"/>
      <c r="I388" s="459"/>
      <c r="J388" s="2"/>
      <c r="K388" s="2"/>
      <c r="L388" s="2"/>
      <c r="M388" s="2"/>
      <c r="N388" s="2"/>
      <c r="O388" s="2"/>
      <c r="P388" s="2"/>
    </row>
    <row r="389" spans="1:16" ht="15.75" customHeight="1">
      <c r="A389" s="2"/>
      <c r="B389" s="2"/>
      <c r="C389" s="2"/>
      <c r="D389" s="2"/>
      <c r="E389" s="2"/>
      <c r="F389" s="2"/>
      <c r="G389" s="2"/>
      <c r="H389" s="2"/>
      <c r="I389" s="459"/>
      <c r="J389" s="2"/>
      <c r="K389" s="2"/>
      <c r="L389" s="2"/>
      <c r="M389" s="2"/>
      <c r="N389" s="2"/>
      <c r="O389" s="2"/>
      <c r="P389" s="2"/>
    </row>
    <row r="390" spans="1:16" ht="15.75" customHeight="1">
      <c r="A390" s="2"/>
      <c r="B390" s="2"/>
      <c r="C390" s="2"/>
      <c r="D390" s="2"/>
      <c r="E390" s="2"/>
      <c r="F390" s="2"/>
      <c r="G390" s="2"/>
      <c r="H390" s="2"/>
      <c r="I390" s="459"/>
      <c r="J390" s="2"/>
      <c r="K390" s="2"/>
      <c r="L390" s="2"/>
      <c r="M390" s="2"/>
      <c r="N390" s="2"/>
      <c r="O390" s="2"/>
      <c r="P390" s="2"/>
    </row>
    <row r="391" spans="1:16" ht="15.75" customHeight="1">
      <c r="A391" s="2"/>
      <c r="B391" s="2"/>
      <c r="C391" s="2"/>
      <c r="D391" s="2"/>
      <c r="E391" s="2"/>
      <c r="F391" s="2"/>
      <c r="G391" s="2"/>
      <c r="H391" s="2"/>
      <c r="I391" s="459"/>
      <c r="J391" s="2"/>
      <c r="K391" s="2"/>
      <c r="L391" s="2"/>
      <c r="M391" s="2"/>
      <c r="N391" s="2"/>
      <c r="O391" s="2"/>
      <c r="P391" s="2"/>
    </row>
    <row r="392" spans="1:16" ht="15.75" customHeight="1">
      <c r="A392" s="2"/>
      <c r="B392" s="2"/>
      <c r="C392" s="2"/>
      <c r="D392" s="2"/>
      <c r="E392" s="2"/>
      <c r="F392" s="2"/>
      <c r="G392" s="2"/>
      <c r="H392" s="2"/>
      <c r="I392" s="459"/>
      <c r="J392" s="2"/>
      <c r="K392" s="2"/>
      <c r="L392" s="2"/>
      <c r="M392" s="2"/>
      <c r="N392" s="2"/>
      <c r="O392" s="2"/>
      <c r="P392" s="2"/>
    </row>
    <row r="393" spans="1:16" ht="15.75" customHeight="1">
      <c r="A393" s="2"/>
      <c r="B393" s="2"/>
      <c r="C393" s="2"/>
      <c r="D393" s="2"/>
      <c r="E393" s="2"/>
      <c r="F393" s="2"/>
      <c r="G393" s="2"/>
      <c r="H393" s="2"/>
      <c r="I393" s="459"/>
      <c r="J393" s="2"/>
      <c r="K393" s="2"/>
      <c r="L393" s="2"/>
      <c r="M393" s="2"/>
      <c r="N393" s="2"/>
      <c r="O393" s="2"/>
      <c r="P393" s="2"/>
    </row>
    <row r="394" spans="1:16" ht="15.75" customHeight="1">
      <c r="A394" s="2"/>
      <c r="B394" s="2"/>
      <c r="C394" s="2"/>
      <c r="D394" s="2"/>
      <c r="E394" s="2"/>
      <c r="F394" s="2"/>
      <c r="G394" s="2"/>
      <c r="H394" s="2"/>
      <c r="I394" s="459"/>
      <c r="J394" s="2"/>
      <c r="K394" s="2"/>
      <c r="L394" s="2"/>
      <c r="M394" s="2"/>
      <c r="N394" s="2"/>
      <c r="O394" s="2"/>
      <c r="P394" s="2"/>
    </row>
    <row r="395" spans="1:16" ht="15.75" customHeight="1">
      <c r="A395" s="2"/>
      <c r="B395" s="2"/>
      <c r="C395" s="2"/>
      <c r="D395" s="2"/>
      <c r="E395" s="2"/>
      <c r="F395" s="2"/>
      <c r="G395" s="2"/>
      <c r="H395" s="2"/>
      <c r="I395" s="459"/>
      <c r="J395" s="2"/>
      <c r="K395" s="2"/>
      <c r="L395" s="2"/>
      <c r="M395" s="2"/>
      <c r="N395" s="2"/>
      <c r="O395" s="2"/>
      <c r="P395" s="2"/>
    </row>
    <row r="396" spans="1:16" ht="15.75" customHeight="1">
      <c r="A396" s="2"/>
      <c r="B396" s="2"/>
      <c r="C396" s="2"/>
      <c r="D396" s="2"/>
      <c r="E396" s="2"/>
      <c r="F396" s="2"/>
      <c r="G396" s="2"/>
      <c r="H396" s="2"/>
      <c r="I396" s="459"/>
      <c r="J396" s="2"/>
      <c r="K396" s="2"/>
      <c r="L396" s="2"/>
      <c r="M396" s="2"/>
      <c r="N396" s="2"/>
      <c r="O396" s="2"/>
      <c r="P396" s="2"/>
    </row>
    <row r="397" spans="1:16" ht="15.75" customHeight="1">
      <c r="A397" s="2"/>
      <c r="B397" s="2"/>
      <c r="C397" s="2"/>
      <c r="D397" s="2"/>
      <c r="E397" s="2"/>
      <c r="F397" s="2"/>
      <c r="G397" s="2"/>
      <c r="H397" s="2"/>
      <c r="I397" s="459"/>
      <c r="J397" s="2"/>
      <c r="K397" s="2"/>
      <c r="L397" s="2"/>
      <c r="M397" s="2"/>
      <c r="N397" s="2"/>
      <c r="O397" s="2"/>
      <c r="P397" s="2"/>
    </row>
    <row r="398" spans="1:16" ht="15.75" customHeight="1">
      <c r="A398" s="2"/>
      <c r="B398" s="2"/>
      <c r="C398" s="2"/>
      <c r="D398" s="2"/>
      <c r="E398" s="2"/>
      <c r="F398" s="2"/>
      <c r="G398" s="2"/>
      <c r="H398" s="2"/>
      <c r="I398" s="459"/>
      <c r="J398" s="2"/>
      <c r="K398" s="2"/>
      <c r="L398" s="2"/>
      <c r="M398" s="2"/>
      <c r="N398" s="2"/>
      <c r="O398" s="2"/>
      <c r="P398" s="2"/>
    </row>
    <row r="399" spans="1:16" ht="15.75" customHeight="1">
      <c r="A399" s="2"/>
      <c r="B399" s="2"/>
      <c r="C399" s="2"/>
      <c r="D399" s="2"/>
      <c r="E399" s="2"/>
      <c r="F399" s="2"/>
      <c r="G399" s="2"/>
      <c r="H399" s="2"/>
      <c r="I399" s="459"/>
      <c r="J399" s="2"/>
      <c r="K399" s="2"/>
      <c r="L399" s="2"/>
      <c r="M399" s="2"/>
      <c r="N399" s="2"/>
      <c r="O399" s="2"/>
      <c r="P399" s="2"/>
    </row>
    <row r="400" spans="1:16" ht="15.75" customHeight="1">
      <c r="A400" s="2"/>
      <c r="B400" s="2"/>
      <c r="C400" s="2"/>
      <c r="D400" s="2"/>
      <c r="E400" s="2"/>
      <c r="F400" s="2"/>
      <c r="G400" s="2"/>
      <c r="H400" s="2"/>
      <c r="I400" s="459"/>
      <c r="J400" s="2"/>
      <c r="K400" s="2"/>
      <c r="L400" s="2"/>
      <c r="M400" s="2"/>
      <c r="N400" s="2"/>
      <c r="O400" s="2"/>
      <c r="P400" s="2"/>
    </row>
    <row r="401" spans="1:16" ht="15.75" customHeight="1">
      <c r="A401" s="2"/>
      <c r="B401" s="2"/>
      <c r="C401" s="2"/>
      <c r="D401" s="2"/>
      <c r="E401" s="2"/>
      <c r="F401" s="2"/>
      <c r="G401" s="2"/>
      <c r="H401" s="2"/>
      <c r="I401" s="459"/>
      <c r="J401" s="2"/>
      <c r="K401" s="2"/>
      <c r="L401" s="2"/>
      <c r="M401" s="2"/>
      <c r="N401" s="2"/>
      <c r="O401" s="2"/>
      <c r="P401" s="2"/>
    </row>
    <row r="402" spans="1:16" ht="15.75" customHeight="1">
      <c r="A402" s="2"/>
      <c r="B402" s="2"/>
      <c r="C402" s="2"/>
      <c r="D402" s="2"/>
      <c r="E402" s="2"/>
      <c r="F402" s="2"/>
      <c r="G402" s="2"/>
      <c r="H402" s="2"/>
      <c r="I402" s="459"/>
      <c r="J402" s="2"/>
      <c r="K402" s="2"/>
      <c r="L402" s="2"/>
      <c r="M402" s="2"/>
      <c r="N402" s="2"/>
      <c r="O402" s="2"/>
      <c r="P402" s="2"/>
    </row>
    <row r="403" spans="1:16" ht="15.75" customHeight="1">
      <c r="A403" s="2"/>
      <c r="B403" s="2"/>
      <c r="C403" s="2"/>
      <c r="D403" s="2"/>
      <c r="E403" s="2"/>
      <c r="F403" s="2"/>
      <c r="G403" s="2"/>
      <c r="H403" s="2"/>
      <c r="I403" s="459"/>
      <c r="J403" s="2"/>
      <c r="K403" s="2"/>
      <c r="L403" s="2"/>
      <c r="M403" s="2"/>
      <c r="N403" s="2"/>
      <c r="O403" s="2"/>
      <c r="P403" s="2"/>
    </row>
    <row r="404" spans="1:16" ht="15.75" customHeight="1">
      <c r="A404" s="2"/>
      <c r="B404" s="2"/>
      <c r="C404" s="2"/>
      <c r="D404" s="2"/>
      <c r="E404" s="2"/>
      <c r="F404" s="2"/>
      <c r="G404" s="2"/>
      <c r="H404" s="2"/>
      <c r="I404" s="459"/>
      <c r="J404" s="2"/>
      <c r="K404" s="2"/>
      <c r="L404" s="2"/>
      <c r="M404" s="2"/>
      <c r="N404" s="2"/>
      <c r="O404" s="2"/>
      <c r="P404" s="2"/>
    </row>
    <row r="405" spans="1:16" ht="15.75" customHeight="1">
      <c r="A405" s="2"/>
      <c r="B405" s="2"/>
      <c r="C405" s="2"/>
      <c r="D405" s="2"/>
      <c r="E405" s="2"/>
      <c r="F405" s="2"/>
      <c r="G405" s="2"/>
      <c r="H405" s="2"/>
      <c r="I405" s="459"/>
      <c r="J405" s="2"/>
      <c r="K405" s="2"/>
      <c r="L405" s="2"/>
      <c r="M405" s="2"/>
      <c r="N405" s="2"/>
      <c r="O405" s="2"/>
      <c r="P405" s="2"/>
    </row>
    <row r="406" spans="1:16" ht="15.75" customHeight="1">
      <c r="A406" s="2"/>
      <c r="B406" s="2"/>
      <c r="C406" s="2"/>
      <c r="D406" s="2"/>
      <c r="E406" s="2"/>
      <c r="F406" s="2"/>
      <c r="G406" s="2"/>
      <c r="H406" s="2"/>
      <c r="I406" s="459"/>
      <c r="J406" s="2"/>
      <c r="K406" s="2"/>
      <c r="L406" s="2"/>
      <c r="M406" s="2"/>
      <c r="N406" s="2"/>
      <c r="O406" s="2"/>
      <c r="P406" s="2"/>
    </row>
    <row r="407" spans="1:16" ht="15.75" customHeight="1">
      <c r="A407" s="2"/>
      <c r="B407" s="2"/>
      <c r="C407" s="2"/>
      <c r="D407" s="2"/>
      <c r="E407" s="2"/>
      <c r="F407" s="2"/>
      <c r="G407" s="2"/>
      <c r="H407" s="2"/>
      <c r="I407" s="459"/>
      <c r="J407" s="2"/>
      <c r="K407" s="2"/>
      <c r="L407" s="2"/>
      <c r="M407" s="2"/>
      <c r="N407" s="2"/>
      <c r="O407" s="2"/>
      <c r="P407" s="2"/>
    </row>
    <row r="408" spans="1:16" ht="15.75" customHeight="1">
      <c r="A408" s="2"/>
      <c r="B408" s="2"/>
      <c r="C408" s="2"/>
      <c r="D408" s="2"/>
      <c r="E408" s="2"/>
      <c r="F408" s="2"/>
      <c r="G408" s="2"/>
      <c r="H408" s="2"/>
      <c r="I408" s="459"/>
      <c r="J408" s="2"/>
      <c r="K408" s="2"/>
      <c r="L408" s="2"/>
      <c r="M408" s="2"/>
      <c r="N408" s="2"/>
      <c r="O408" s="2"/>
      <c r="P408" s="2"/>
    </row>
    <row r="409" spans="1:16" ht="15.75" customHeight="1">
      <c r="A409" s="2"/>
      <c r="B409" s="2"/>
      <c r="C409" s="2"/>
      <c r="D409" s="2"/>
      <c r="E409" s="2"/>
      <c r="F409" s="2"/>
      <c r="G409" s="2"/>
      <c r="H409" s="2"/>
      <c r="I409" s="459"/>
      <c r="J409" s="2"/>
      <c r="K409" s="2"/>
      <c r="L409" s="2"/>
      <c r="M409" s="2"/>
      <c r="N409" s="2"/>
      <c r="O409" s="2"/>
      <c r="P409" s="2"/>
    </row>
    <row r="410" spans="1:16" ht="15.75" customHeight="1">
      <c r="A410" s="2"/>
      <c r="B410" s="2"/>
      <c r="C410" s="2"/>
      <c r="D410" s="2"/>
      <c r="E410" s="2"/>
      <c r="F410" s="2"/>
      <c r="G410" s="2"/>
      <c r="H410" s="2"/>
      <c r="I410" s="459"/>
      <c r="J410" s="2"/>
      <c r="K410" s="2"/>
      <c r="L410" s="2"/>
      <c r="M410" s="2"/>
      <c r="N410" s="2"/>
      <c r="O410" s="2"/>
      <c r="P410" s="2"/>
    </row>
    <row r="411" spans="1:16" ht="15.75" customHeight="1">
      <c r="A411" s="2"/>
      <c r="B411" s="2"/>
      <c r="C411" s="2"/>
      <c r="D411" s="2"/>
      <c r="E411" s="2"/>
      <c r="F411" s="2"/>
      <c r="G411" s="2"/>
      <c r="H411" s="2"/>
      <c r="I411" s="459"/>
      <c r="J411" s="2"/>
      <c r="K411" s="2"/>
      <c r="L411" s="2"/>
      <c r="M411" s="2"/>
      <c r="N411" s="2"/>
      <c r="O411" s="2"/>
      <c r="P411" s="2"/>
    </row>
    <row r="412" spans="1:16" ht="15.75" customHeight="1">
      <c r="A412" s="2"/>
      <c r="B412" s="2"/>
      <c r="C412" s="2"/>
      <c r="D412" s="2"/>
      <c r="E412" s="2"/>
      <c r="F412" s="2"/>
      <c r="G412" s="2"/>
      <c r="H412" s="2"/>
      <c r="I412" s="459"/>
      <c r="J412" s="2"/>
      <c r="K412" s="2"/>
      <c r="L412" s="2"/>
      <c r="M412" s="2"/>
      <c r="N412" s="2"/>
      <c r="O412" s="2"/>
      <c r="P412" s="2"/>
    </row>
    <row r="413" spans="1:16" ht="15.75" customHeight="1">
      <c r="A413" s="2"/>
      <c r="B413" s="2"/>
      <c r="C413" s="2"/>
      <c r="D413" s="2"/>
      <c r="E413" s="2"/>
      <c r="F413" s="2"/>
      <c r="G413" s="2"/>
      <c r="H413" s="2"/>
      <c r="I413" s="459"/>
      <c r="J413" s="2"/>
      <c r="K413" s="2"/>
      <c r="L413" s="2"/>
      <c r="M413" s="2"/>
      <c r="N413" s="2"/>
      <c r="O413" s="2"/>
      <c r="P413" s="2"/>
    </row>
    <row r="414" spans="1:16" ht="15.75" customHeight="1">
      <c r="A414" s="2"/>
      <c r="B414" s="2"/>
      <c r="C414" s="2"/>
      <c r="D414" s="2"/>
      <c r="E414" s="2"/>
      <c r="F414" s="2"/>
      <c r="G414" s="2"/>
      <c r="H414" s="2"/>
      <c r="I414" s="459"/>
      <c r="J414" s="2"/>
      <c r="K414" s="2"/>
      <c r="L414" s="2"/>
      <c r="M414" s="2"/>
      <c r="N414" s="2"/>
      <c r="O414" s="2"/>
      <c r="P414" s="2"/>
    </row>
    <row r="415" spans="1:16" ht="15.75" customHeight="1">
      <c r="A415" s="2"/>
      <c r="B415" s="2"/>
      <c r="C415" s="2"/>
      <c r="D415" s="2"/>
      <c r="E415" s="2"/>
      <c r="F415" s="2"/>
      <c r="G415" s="2"/>
      <c r="H415" s="2"/>
      <c r="I415" s="459"/>
      <c r="J415" s="2"/>
      <c r="K415" s="2"/>
      <c r="L415" s="2"/>
      <c r="M415" s="2"/>
      <c r="N415" s="2"/>
      <c r="O415" s="2"/>
      <c r="P415" s="2"/>
    </row>
    <row r="416" spans="1:16" ht="15.75" customHeight="1">
      <c r="A416" s="2"/>
      <c r="B416" s="2"/>
      <c r="C416" s="2"/>
      <c r="D416" s="2"/>
      <c r="E416" s="2"/>
      <c r="F416" s="2"/>
      <c r="G416" s="2"/>
      <c r="H416" s="2"/>
      <c r="I416" s="459"/>
      <c r="J416" s="2"/>
      <c r="K416" s="2"/>
      <c r="L416" s="2"/>
      <c r="M416" s="2"/>
      <c r="N416" s="2"/>
      <c r="O416" s="2"/>
      <c r="P416" s="2"/>
    </row>
    <row r="417" spans="1:16" ht="15.75" customHeight="1">
      <c r="A417" s="2"/>
      <c r="B417" s="2"/>
      <c r="C417" s="2"/>
      <c r="D417" s="2"/>
      <c r="E417" s="2"/>
      <c r="F417" s="2"/>
      <c r="G417" s="2"/>
      <c r="H417" s="2"/>
      <c r="I417" s="459"/>
      <c r="J417" s="2"/>
      <c r="K417" s="2"/>
      <c r="L417" s="2"/>
      <c r="M417" s="2"/>
      <c r="N417" s="2"/>
      <c r="O417" s="2"/>
      <c r="P417" s="2"/>
    </row>
    <row r="418" spans="1:16" ht="15.75" customHeight="1">
      <c r="A418" s="2"/>
      <c r="B418" s="2"/>
      <c r="C418" s="2"/>
      <c r="D418" s="2"/>
      <c r="E418" s="2"/>
      <c r="F418" s="2"/>
      <c r="G418" s="2"/>
      <c r="H418" s="2"/>
      <c r="I418" s="459"/>
      <c r="J418" s="2"/>
      <c r="K418" s="2"/>
      <c r="L418" s="2"/>
      <c r="M418" s="2"/>
      <c r="N418" s="2"/>
      <c r="O418" s="2"/>
      <c r="P418" s="2"/>
    </row>
    <row r="419" spans="1:16" ht="15.75" customHeight="1">
      <c r="A419" s="2"/>
      <c r="B419" s="2"/>
      <c r="C419" s="2"/>
      <c r="D419" s="2"/>
      <c r="E419" s="2"/>
      <c r="F419" s="2"/>
      <c r="G419" s="2"/>
      <c r="H419" s="2"/>
      <c r="I419" s="459"/>
      <c r="J419" s="2"/>
      <c r="K419" s="2"/>
      <c r="L419" s="2"/>
      <c r="M419" s="2"/>
      <c r="N419" s="2"/>
      <c r="O419" s="2"/>
      <c r="P419" s="2"/>
    </row>
    <row r="420" spans="1:16" ht="15.75" customHeight="1">
      <c r="A420" s="2"/>
      <c r="B420" s="2"/>
      <c r="C420" s="2"/>
      <c r="D420" s="2"/>
      <c r="E420" s="2"/>
      <c r="F420" s="2"/>
      <c r="G420" s="2"/>
      <c r="H420" s="2"/>
      <c r="I420" s="459"/>
      <c r="J420" s="2"/>
      <c r="K420" s="2"/>
      <c r="L420" s="2"/>
      <c r="M420" s="2"/>
      <c r="N420" s="2"/>
      <c r="O420" s="2"/>
      <c r="P420" s="2"/>
    </row>
    <row r="421" spans="1:16" ht="15.75" customHeight="1">
      <c r="A421" s="2"/>
      <c r="B421" s="2"/>
      <c r="C421" s="2"/>
      <c r="D421" s="2"/>
      <c r="E421" s="2"/>
      <c r="F421" s="2"/>
      <c r="G421" s="2"/>
      <c r="H421" s="2"/>
      <c r="I421" s="459"/>
      <c r="J421" s="2"/>
      <c r="K421" s="2"/>
      <c r="L421" s="2"/>
      <c r="M421" s="2"/>
      <c r="N421" s="2"/>
      <c r="O421" s="2"/>
      <c r="P421" s="2"/>
    </row>
    <row r="422" spans="1:16" ht="15.75" customHeight="1">
      <c r="A422" s="2"/>
      <c r="B422" s="2"/>
      <c r="C422" s="2"/>
      <c r="D422" s="2"/>
      <c r="E422" s="2"/>
      <c r="F422" s="2"/>
      <c r="G422" s="2"/>
      <c r="H422" s="2"/>
      <c r="I422" s="459"/>
      <c r="J422" s="2"/>
      <c r="K422" s="2"/>
      <c r="L422" s="2"/>
      <c r="M422" s="2"/>
      <c r="N422" s="2"/>
      <c r="O422" s="2"/>
      <c r="P422" s="2"/>
    </row>
    <row r="423" spans="1:16" ht="15.75" customHeight="1">
      <c r="A423" s="2"/>
      <c r="B423" s="2"/>
      <c r="C423" s="2"/>
      <c r="D423" s="2"/>
      <c r="E423" s="2"/>
      <c r="F423" s="2"/>
      <c r="G423" s="2"/>
      <c r="H423" s="2"/>
      <c r="I423" s="459"/>
      <c r="J423" s="2"/>
      <c r="K423" s="2"/>
      <c r="L423" s="2"/>
      <c r="M423" s="2"/>
      <c r="N423" s="2"/>
      <c r="O423" s="2"/>
      <c r="P423" s="2"/>
    </row>
    <row r="424" spans="1:16" ht="15.75" customHeight="1">
      <c r="A424" s="2"/>
      <c r="B424" s="2"/>
      <c r="C424" s="2"/>
      <c r="D424" s="2"/>
      <c r="E424" s="2"/>
      <c r="F424" s="2"/>
      <c r="G424" s="2"/>
      <c r="H424" s="2"/>
      <c r="I424" s="459"/>
      <c r="J424" s="2"/>
      <c r="K424" s="2"/>
      <c r="L424" s="2"/>
      <c r="M424" s="2"/>
      <c r="N424" s="2"/>
      <c r="O424" s="2"/>
      <c r="P424" s="2"/>
    </row>
    <row r="425" spans="1:16" ht="15.75" customHeight="1">
      <c r="A425" s="2"/>
      <c r="B425" s="2"/>
      <c r="C425" s="2"/>
      <c r="D425" s="2"/>
      <c r="E425" s="2"/>
      <c r="F425" s="2"/>
      <c r="G425" s="2"/>
      <c r="H425" s="2"/>
      <c r="I425" s="459"/>
      <c r="J425" s="2"/>
      <c r="K425" s="2"/>
      <c r="L425" s="2"/>
      <c r="M425" s="2"/>
      <c r="N425" s="2"/>
      <c r="O425" s="2"/>
      <c r="P425" s="2"/>
    </row>
    <row r="426" spans="1:16" ht="15.75" customHeight="1">
      <c r="A426" s="2"/>
      <c r="B426" s="2"/>
      <c r="C426" s="2"/>
      <c r="D426" s="2"/>
      <c r="E426" s="2"/>
      <c r="F426" s="2"/>
      <c r="G426" s="2"/>
      <c r="H426" s="2"/>
      <c r="I426" s="459"/>
      <c r="J426" s="2"/>
      <c r="K426" s="2"/>
      <c r="L426" s="2"/>
      <c r="M426" s="2"/>
      <c r="N426" s="2"/>
      <c r="O426" s="2"/>
      <c r="P426" s="2"/>
    </row>
    <row r="427" spans="1:16" ht="15.75" customHeight="1">
      <c r="A427" s="2"/>
      <c r="B427" s="2"/>
      <c r="C427" s="2"/>
      <c r="D427" s="2"/>
      <c r="E427" s="2"/>
      <c r="F427" s="2"/>
      <c r="G427" s="2"/>
      <c r="H427" s="2"/>
      <c r="I427" s="459"/>
      <c r="J427" s="2"/>
      <c r="K427" s="2"/>
      <c r="L427" s="2"/>
      <c r="M427" s="2"/>
      <c r="N427" s="2"/>
      <c r="O427" s="2"/>
      <c r="P427" s="2"/>
    </row>
    <row r="428" spans="1:16" ht="15.75" customHeight="1">
      <c r="A428" s="2"/>
      <c r="B428" s="2"/>
      <c r="C428" s="2"/>
      <c r="D428" s="2"/>
      <c r="E428" s="2"/>
      <c r="F428" s="2"/>
      <c r="G428" s="2"/>
      <c r="H428" s="2"/>
      <c r="I428" s="459"/>
      <c r="J428" s="2"/>
      <c r="K428" s="2"/>
      <c r="L428" s="2"/>
      <c r="M428" s="2"/>
      <c r="N428" s="2"/>
      <c r="O428" s="2"/>
      <c r="P428" s="2"/>
    </row>
    <row r="429" spans="1:16" ht="15.75" customHeight="1">
      <c r="A429" s="2"/>
      <c r="B429" s="2"/>
      <c r="C429" s="2"/>
      <c r="D429" s="2"/>
      <c r="E429" s="2"/>
      <c r="F429" s="2"/>
      <c r="G429" s="2"/>
      <c r="H429" s="2"/>
      <c r="I429" s="459"/>
      <c r="J429" s="2"/>
      <c r="K429" s="2"/>
      <c r="L429" s="2"/>
      <c r="M429" s="2"/>
      <c r="N429" s="2"/>
      <c r="O429" s="2"/>
      <c r="P429" s="2"/>
    </row>
    <row r="430" spans="1:16" ht="15.75" customHeight="1">
      <c r="A430" s="2"/>
      <c r="B430" s="2"/>
      <c r="C430" s="2"/>
      <c r="D430" s="2"/>
      <c r="E430" s="2"/>
      <c r="F430" s="2"/>
      <c r="G430" s="2"/>
      <c r="H430" s="2"/>
      <c r="I430" s="459"/>
      <c r="J430" s="2"/>
      <c r="K430" s="2"/>
      <c r="L430" s="2"/>
      <c r="M430" s="2"/>
      <c r="N430" s="2"/>
      <c r="O430" s="2"/>
      <c r="P430" s="2"/>
    </row>
    <row r="431" spans="1:16" ht="15.75" customHeight="1">
      <c r="A431" s="2"/>
      <c r="B431" s="2"/>
      <c r="C431" s="2"/>
      <c r="D431" s="2"/>
      <c r="E431" s="2"/>
      <c r="F431" s="2"/>
      <c r="G431" s="2"/>
      <c r="H431" s="2"/>
      <c r="I431" s="459"/>
      <c r="J431" s="2"/>
      <c r="K431" s="2"/>
      <c r="L431" s="2"/>
      <c r="M431" s="2"/>
      <c r="N431" s="2"/>
      <c r="O431" s="2"/>
      <c r="P431" s="2"/>
    </row>
    <row r="432" spans="1:16" ht="15.75" customHeight="1">
      <c r="A432" s="2"/>
      <c r="B432" s="2"/>
      <c r="C432" s="2"/>
      <c r="D432" s="2"/>
      <c r="E432" s="2"/>
      <c r="F432" s="2"/>
      <c r="G432" s="2"/>
      <c r="H432" s="2"/>
      <c r="I432" s="459"/>
      <c r="J432" s="2"/>
      <c r="K432" s="2"/>
      <c r="L432" s="2"/>
      <c r="M432" s="2"/>
      <c r="N432" s="2"/>
      <c r="O432" s="2"/>
      <c r="P432" s="2"/>
    </row>
    <row r="433" spans="1:16" ht="15.75" customHeight="1">
      <c r="A433" s="2"/>
      <c r="B433" s="2"/>
      <c r="C433" s="2"/>
      <c r="D433" s="2"/>
      <c r="E433" s="2"/>
      <c r="F433" s="2"/>
      <c r="G433" s="2"/>
      <c r="H433" s="2"/>
      <c r="I433" s="459"/>
      <c r="J433" s="2"/>
      <c r="K433" s="2"/>
      <c r="L433" s="2"/>
      <c r="M433" s="2"/>
      <c r="N433" s="2"/>
      <c r="O433" s="2"/>
      <c r="P433" s="2"/>
    </row>
    <row r="434" spans="1:16" ht="15.75" customHeight="1">
      <c r="A434" s="2"/>
      <c r="B434" s="2"/>
      <c r="C434" s="2"/>
      <c r="D434" s="2"/>
      <c r="E434" s="2"/>
      <c r="F434" s="2"/>
      <c r="G434" s="2"/>
      <c r="H434" s="2"/>
      <c r="I434" s="459"/>
      <c r="J434" s="2"/>
      <c r="K434" s="2"/>
      <c r="L434" s="2"/>
      <c r="M434" s="2"/>
      <c r="N434" s="2"/>
      <c r="O434" s="2"/>
      <c r="P434" s="2"/>
    </row>
    <row r="435" spans="1:16" ht="15.75" customHeight="1">
      <c r="A435" s="2"/>
      <c r="B435" s="2"/>
      <c r="C435" s="2"/>
      <c r="D435" s="2"/>
      <c r="E435" s="2"/>
      <c r="F435" s="2"/>
      <c r="G435" s="2"/>
      <c r="H435" s="2"/>
      <c r="I435" s="459"/>
      <c r="J435" s="2"/>
      <c r="K435" s="2"/>
      <c r="L435" s="2"/>
      <c r="M435" s="2"/>
      <c r="N435" s="2"/>
      <c r="O435" s="2"/>
      <c r="P435" s="2"/>
    </row>
    <row r="436" spans="1:16" ht="15.75" customHeight="1">
      <c r="A436" s="2"/>
      <c r="B436" s="2"/>
      <c r="C436" s="2"/>
      <c r="D436" s="2"/>
      <c r="E436" s="2"/>
      <c r="F436" s="2"/>
      <c r="G436" s="2"/>
      <c r="H436" s="2"/>
      <c r="I436" s="459"/>
      <c r="J436" s="2"/>
      <c r="K436" s="2"/>
      <c r="L436" s="2"/>
      <c r="M436" s="2"/>
      <c r="N436" s="2"/>
      <c r="O436" s="2"/>
      <c r="P436" s="2"/>
    </row>
    <row r="437" spans="1:16" ht="15.75" customHeight="1">
      <c r="A437" s="2"/>
      <c r="B437" s="2"/>
      <c r="C437" s="2"/>
      <c r="D437" s="2"/>
      <c r="E437" s="2"/>
      <c r="F437" s="2"/>
      <c r="G437" s="2"/>
      <c r="H437" s="2"/>
      <c r="I437" s="459"/>
      <c r="J437" s="2"/>
      <c r="K437" s="2"/>
      <c r="L437" s="2"/>
      <c r="M437" s="2"/>
      <c r="N437" s="2"/>
      <c r="O437" s="2"/>
      <c r="P437" s="2"/>
    </row>
    <row r="438" spans="1:16" ht="15.75" customHeight="1">
      <c r="A438" s="2"/>
      <c r="B438" s="2"/>
      <c r="C438" s="2"/>
      <c r="D438" s="2"/>
      <c r="E438" s="2"/>
      <c r="F438" s="2"/>
      <c r="G438" s="2"/>
      <c r="H438" s="2"/>
      <c r="I438" s="459"/>
      <c r="J438" s="2"/>
      <c r="K438" s="2"/>
      <c r="L438" s="2"/>
      <c r="M438" s="2"/>
      <c r="N438" s="2"/>
      <c r="O438" s="2"/>
      <c r="P438" s="2"/>
    </row>
    <row r="439" spans="1:16" ht="15.75" customHeight="1">
      <c r="A439" s="2"/>
      <c r="B439" s="2"/>
      <c r="C439" s="2"/>
      <c r="D439" s="2"/>
      <c r="E439" s="2"/>
      <c r="F439" s="2"/>
      <c r="G439" s="2"/>
      <c r="H439" s="2"/>
      <c r="I439" s="459"/>
      <c r="J439" s="2"/>
      <c r="K439" s="2"/>
      <c r="L439" s="2"/>
      <c r="M439" s="2"/>
      <c r="N439" s="2"/>
      <c r="O439" s="2"/>
      <c r="P439" s="2"/>
    </row>
    <row r="440" spans="1:16" ht="15.75" customHeight="1">
      <c r="A440" s="2"/>
      <c r="B440" s="2"/>
      <c r="C440" s="2"/>
      <c r="D440" s="2"/>
      <c r="E440" s="2"/>
      <c r="F440" s="2"/>
      <c r="G440" s="2"/>
      <c r="H440" s="2"/>
      <c r="I440" s="459"/>
      <c r="J440" s="2"/>
      <c r="K440" s="2"/>
      <c r="L440" s="2"/>
      <c r="M440" s="2"/>
      <c r="N440" s="2"/>
      <c r="O440" s="2"/>
      <c r="P440" s="2"/>
    </row>
    <row r="441" spans="1:16" ht="15.75" customHeight="1">
      <c r="A441" s="2"/>
      <c r="B441" s="2"/>
      <c r="C441" s="2"/>
      <c r="D441" s="2"/>
      <c r="E441" s="2"/>
      <c r="F441" s="2"/>
      <c r="G441" s="2"/>
      <c r="H441" s="2"/>
      <c r="I441" s="459"/>
      <c r="J441" s="2"/>
      <c r="K441" s="2"/>
      <c r="L441" s="2"/>
      <c r="M441" s="2"/>
      <c r="N441" s="2"/>
      <c r="O441" s="2"/>
      <c r="P441" s="2"/>
    </row>
    <row r="442" spans="1:16" ht="15.75" customHeight="1">
      <c r="A442" s="2"/>
      <c r="B442" s="2"/>
      <c r="C442" s="2"/>
      <c r="D442" s="2"/>
      <c r="E442" s="2"/>
      <c r="F442" s="2"/>
      <c r="G442" s="2"/>
      <c r="H442" s="2"/>
      <c r="I442" s="459"/>
      <c r="J442" s="2"/>
      <c r="K442" s="2"/>
      <c r="L442" s="2"/>
      <c r="M442" s="2"/>
      <c r="N442" s="2"/>
      <c r="O442" s="2"/>
      <c r="P442" s="2"/>
    </row>
    <row r="443" spans="1:16" ht="15.75" customHeight="1">
      <c r="A443" s="2"/>
      <c r="B443" s="2"/>
      <c r="C443" s="2"/>
      <c r="D443" s="2"/>
      <c r="E443" s="2"/>
      <c r="F443" s="2"/>
      <c r="G443" s="2"/>
      <c r="H443" s="2"/>
      <c r="I443" s="459"/>
      <c r="J443" s="2"/>
      <c r="K443" s="2"/>
      <c r="L443" s="2"/>
      <c r="M443" s="2"/>
      <c r="N443" s="2"/>
      <c r="O443" s="2"/>
      <c r="P443" s="2"/>
    </row>
    <row r="444" spans="1:16" ht="15.75" customHeight="1">
      <c r="A444" s="2"/>
      <c r="B444" s="2"/>
      <c r="C444" s="2"/>
      <c r="D444" s="2"/>
      <c r="E444" s="2"/>
      <c r="F444" s="2"/>
      <c r="G444" s="2"/>
      <c r="H444" s="2"/>
      <c r="I444" s="459"/>
      <c r="J444" s="2"/>
      <c r="K444" s="2"/>
      <c r="L444" s="2"/>
      <c r="M444" s="2"/>
      <c r="N444" s="2"/>
      <c r="O444" s="2"/>
      <c r="P444" s="2"/>
    </row>
    <row r="445" spans="1:16" ht="15.75" customHeight="1">
      <c r="A445" s="2"/>
      <c r="B445" s="2"/>
      <c r="C445" s="2"/>
      <c r="D445" s="2"/>
      <c r="E445" s="2"/>
      <c r="F445" s="2"/>
      <c r="G445" s="2"/>
      <c r="H445" s="2"/>
      <c r="I445" s="459"/>
      <c r="J445" s="2"/>
      <c r="K445" s="2"/>
      <c r="L445" s="2"/>
      <c r="M445" s="2"/>
      <c r="N445" s="2"/>
      <c r="O445" s="2"/>
      <c r="P445" s="2"/>
    </row>
    <row r="446" spans="1:16" ht="15.75" customHeight="1">
      <c r="A446" s="2"/>
      <c r="B446" s="2"/>
      <c r="C446" s="2"/>
      <c r="D446" s="2"/>
      <c r="E446" s="2"/>
      <c r="F446" s="2"/>
      <c r="G446" s="2"/>
      <c r="H446" s="2"/>
      <c r="I446" s="459"/>
      <c r="J446" s="2"/>
      <c r="K446" s="2"/>
      <c r="L446" s="2"/>
      <c r="M446" s="2"/>
      <c r="N446" s="2"/>
      <c r="O446" s="2"/>
      <c r="P446" s="2"/>
    </row>
    <row r="447" spans="1:16" ht="15.75" customHeight="1">
      <c r="A447" s="2"/>
      <c r="B447" s="2"/>
      <c r="C447" s="2"/>
      <c r="D447" s="2"/>
      <c r="E447" s="2"/>
      <c r="F447" s="2"/>
      <c r="G447" s="2"/>
      <c r="H447" s="2"/>
      <c r="I447" s="459"/>
      <c r="J447" s="2"/>
      <c r="K447" s="2"/>
      <c r="L447" s="2"/>
      <c r="M447" s="2"/>
      <c r="N447" s="2"/>
      <c r="O447" s="2"/>
      <c r="P447" s="2"/>
    </row>
    <row r="448" spans="1:16" ht="15.75" customHeight="1">
      <c r="A448" s="2"/>
      <c r="B448" s="2"/>
      <c r="C448" s="2"/>
      <c r="D448" s="2"/>
      <c r="E448" s="2"/>
      <c r="F448" s="2"/>
      <c r="G448" s="2"/>
      <c r="H448" s="2"/>
      <c r="I448" s="459"/>
      <c r="J448" s="2"/>
      <c r="K448" s="2"/>
      <c r="L448" s="2"/>
      <c r="M448" s="2"/>
      <c r="N448" s="2"/>
      <c r="O448" s="2"/>
      <c r="P448" s="2"/>
    </row>
    <row r="449" spans="1:16" ht="15.75" customHeight="1">
      <c r="A449" s="2"/>
      <c r="B449" s="2"/>
      <c r="C449" s="2"/>
      <c r="D449" s="2"/>
      <c r="E449" s="2"/>
      <c r="F449" s="2"/>
      <c r="G449" s="2"/>
      <c r="H449" s="2"/>
      <c r="I449" s="459"/>
      <c r="J449" s="2"/>
      <c r="K449" s="2"/>
      <c r="L449" s="2"/>
      <c r="M449" s="2"/>
      <c r="N449" s="2"/>
      <c r="O449" s="2"/>
      <c r="P449" s="2"/>
    </row>
    <row r="450" spans="1:16" ht="15.75" customHeight="1">
      <c r="A450" s="2"/>
      <c r="B450" s="2"/>
      <c r="C450" s="2"/>
      <c r="D450" s="2"/>
      <c r="E450" s="2"/>
      <c r="F450" s="2"/>
      <c r="G450" s="2"/>
      <c r="H450" s="2"/>
      <c r="I450" s="459"/>
      <c r="J450" s="2"/>
      <c r="K450" s="2"/>
      <c r="L450" s="2"/>
      <c r="M450" s="2"/>
      <c r="N450" s="2"/>
      <c r="O450" s="2"/>
      <c r="P450" s="2"/>
    </row>
    <row r="451" spans="1:16" ht="15.75" customHeight="1">
      <c r="A451" s="2"/>
      <c r="B451" s="2"/>
      <c r="C451" s="2"/>
      <c r="D451" s="2"/>
      <c r="E451" s="2"/>
      <c r="F451" s="2"/>
      <c r="G451" s="2"/>
      <c r="H451" s="2"/>
      <c r="I451" s="459"/>
      <c r="J451" s="2"/>
      <c r="K451" s="2"/>
      <c r="L451" s="2"/>
      <c r="M451" s="2"/>
      <c r="N451" s="2"/>
      <c r="O451" s="2"/>
      <c r="P451" s="2"/>
    </row>
    <row r="452" spans="1:16" ht="15.75" customHeight="1">
      <c r="A452" s="2"/>
      <c r="B452" s="2"/>
      <c r="C452" s="2"/>
      <c r="D452" s="2"/>
      <c r="E452" s="2"/>
      <c r="F452" s="2"/>
      <c r="G452" s="2"/>
      <c r="H452" s="2"/>
      <c r="I452" s="459"/>
      <c r="J452" s="2"/>
      <c r="K452" s="2"/>
      <c r="L452" s="2"/>
      <c r="M452" s="2"/>
      <c r="N452" s="2"/>
      <c r="O452" s="2"/>
      <c r="P452" s="2"/>
    </row>
    <row r="453" spans="1:16" ht="15.75" customHeight="1">
      <c r="A453" s="2"/>
      <c r="B453" s="2"/>
      <c r="C453" s="2"/>
      <c r="D453" s="2"/>
      <c r="E453" s="2"/>
      <c r="F453" s="2"/>
      <c r="G453" s="2"/>
      <c r="H453" s="2"/>
      <c r="I453" s="459"/>
      <c r="J453" s="2"/>
      <c r="K453" s="2"/>
      <c r="L453" s="2"/>
      <c r="M453" s="2"/>
      <c r="N453" s="2"/>
      <c r="O453" s="2"/>
      <c r="P453" s="2"/>
    </row>
    <row r="454" spans="1:16" ht="15.75" customHeight="1">
      <c r="A454" s="2"/>
      <c r="B454" s="2"/>
      <c r="C454" s="2"/>
      <c r="D454" s="2"/>
      <c r="E454" s="2"/>
      <c r="F454" s="2"/>
      <c r="G454" s="2"/>
      <c r="H454" s="2"/>
      <c r="I454" s="459"/>
      <c r="J454" s="2"/>
      <c r="K454" s="2"/>
      <c r="L454" s="2"/>
      <c r="M454" s="2"/>
      <c r="N454" s="2"/>
      <c r="O454" s="2"/>
      <c r="P454" s="2"/>
    </row>
    <row r="455" spans="1:16" ht="15.75" customHeight="1">
      <c r="A455" s="2"/>
      <c r="B455" s="2"/>
      <c r="C455" s="2"/>
      <c r="D455" s="2"/>
      <c r="E455" s="2"/>
      <c r="F455" s="2"/>
      <c r="G455" s="2"/>
      <c r="H455" s="2"/>
      <c r="I455" s="459"/>
      <c r="J455" s="2"/>
      <c r="K455" s="2"/>
      <c r="L455" s="2"/>
      <c r="M455" s="2"/>
      <c r="N455" s="2"/>
      <c r="O455" s="2"/>
      <c r="P455" s="2"/>
    </row>
    <row r="456" spans="1:16" ht="15.75" customHeight="1">
      <c r="A456" s="2"/>
      <c r="B456" s="2"/>
      <c r="C456" s="2"/>
      <c r="D456" s="2"/>
      <c r="E456" s="2"/>
      <c r="F456" s="2"/>
      <c r="G456" s="2"/>
      <c r="H456" s="2"/>
      <c r="I456" s="459"/>
      <c r="J456" s="2"/>
      <c r="K456" s="2"/>
      <c r="L456" s="2"/>
      <c r="M456" s="2"/>
      <c r="N456" s="2"/>
      <c r="O456" s="2"/>
      <c r="P456" s="2"/>
    </row>
    <row r="457" spans="1:16" ht="15.75" customHeight="1">
      <c r="A457" s="2"/>
      <c r="B457" s="2"/>
      <c r="C457" s="2"/>
      <c r="D457" s="2"/>
      <c r="E457" s="2"/>
      <c r="F457" s="2"/>
      <c r="G457" s="2"/>
      <c r="H457" s="2"/>
      <c r="I457" s="459"/>
      <c r="J457" s="2"/>
      <c r="K457" s="2"/>
      <c r="L457" s="2"/>
      <c r="M457" s="2"/>
      <c r="N457" s="2"/>
      <c r="O457" s="2"/>
      <c r="P457" s="2"/>
    </row>
    <row r="458" spans="1:16" ht="15.75" customHeight="1">
      <c r="A458" s="2"/>
      <c r="B458" s="2"/>
      <c r="C458" s="2"/>
      <c r="D458" s="2"/>
      <c r="E458" s="2"/>
      <c r="F458" s="2"/>
      <c r="G458" s="2"/>
      <c r="H458" s="2"/>
      <c r="I458" s="459"/>
      <c r="J458" s="2"/>
      <c r="K458" s="2"/>
      <c r="L458" s="2"/>
      <c r="M458" s="2"/>
      <c r="N458" s="2"/>
      <c r="O458" s="2"/>
      <c r="P458" s="2"/>
    </row>
    <row r="459" spans="1:16" ht="15.75" customHeight="1">
      <c r="A459" s="2"/>
      <c r="B459" s="2"/>
      <c r="C459" s="2"/>
      <c r="D459" s="2"/>
      <c r="E459" s="2"/>
      <c r="F459" s="2"/>
      <c r="G459" s="2"/>
      <c r="H459" s="2"/>
      <c r="I459" s="459"/>
      <c r="J459" s="2"/>
      <c r="K459" s="2"/>
      <c r="L459" s="2"/>
      <c r="M459" s="2"/>
      <c r="N459" s="2"/>
      <c r="O459" s="2"/>
      <c r="P459" s="2"/>
    </row>
    <row r="460" spans="1:16" ht="15.75" customHeight="1">
      <c r="A460" s="2"/>
      <c r="B460" s="2"/>
      <c r="C460" s="2"/>
      <c r="D460" s="2"/>
      <c r="E460" s="2"/>
      <c r="F460" s="2"/>
      <c r="G460" s="2"/>
      <c r="H460" s="2"/>
      <c r="I460" s="459"/>
      <c r="J460" s="2"/>
      <c r="K460" s="2"/>
      <c r="L460" s="2"/>
      <c r="M460" s="2"/>
      <c r="N460" s="2"/>
      <c r="O460" s="2"/>
      <c r="P460" s="2"/>
    </row>
    <row r="461" spans="1:16" ht="15.75" customHeight="1">
      <c r="A461" s="2"/>
      <c r="B461" s="2"/>
      <c r="C461" s="2"/>
      <c r="D461" s="2"/>
      <c r="E461" s="2"/>
      <c r="F461" s="2"/>
      <c r="G461" s="2"/>
      <c r="H461" s="2"/>
      <c r="I461" s="459"/>
      <c r="J461" s="2"/>
      <c r="K461" s="2"/>
      <c r="L461" s="2"/>
      <c r="M461" s="2"/>
      <c r="N461" s="2"/>
      <c r="O461" s="2"/>
      <c r="P461" s="2"/>
    </row>
    <row r="462" spans="1:16" ht="15.75" customHeight="1">
      <c r="A462" s="2"/>
      <c r="B462" s="2"/>
      <c r="C462" s="2"/>
      <c r="D462" s="2"/>
      <c r="E462" s="2"/>
      <c r="F462" s="2"/>
      <c r="G462" s="2"/>
      <c r="H462" s="2"/>
      <c r="I462" s="459"/>
      <c r="J462" s="2"/>
      <c r="K462" s="2"/>
      <c r="L462" s="2"/>
      <c r="M462" s="2"/>
      <c r="N462" s="2"/>
      <c r="O462" s="2"/>
      <c r="P462" s="2"/>
    </row>
    <row r="463" spans="1:16" ht="15.75" customHeight="1">
      <c r="A463" s="2"/>
      <c r="B463" s="2"/>
      <c r="C463" s="2"/>
      <c r="D463" s="2"/>
      <c r="E463" s="2"/>
      <c r="F463" s="2"/>
      <c r="G463" s="2"/>
      <c r="H463" s="2"/>
      <c r="I463" s="459"/>
      <c r="J463" s="2"/>
      <c r="K463" s="2"/>
      <c r="L463" s="2"/>
      <c r="M463" s="2"/>
      <c r="N463" s="2"/>
      <c r="O463" s="2"/>
      <c r="P463" s="2"/>
    </row>
    <row r="464" spans="1:16" ht="15.75" customHeight="1">
      <c r="A464" s="2"/>
      <c r="B464" s="2"/>
      <c r="C464" s="2"/>
      <c r="D464" s="2"/>
      <c r="E464" s="2"/>
      <c r="F464" s="2"/>
      <c r="G464" s="2"/>
      <c r="H464" s="2"/>
      <c r="I464" s="459"/>
      <c r="J464" s="2"/>
      <c r="K464" s="2"/>
      <c r="L464" s="2"/>
      <c r="M464" s="2"/>
      <c r="N464" s="2"/>
      <c r="O464" s="2"/>
      <c r="P464" s="2"/>
    </row>
    <row r="465" spans="1:16" ht="15.75" customHeight="1">
      <c r="A465" s="2"/>
      <c r="B465" s="2"/>
      <c r="C465" s="2"/>
      <c r="D465" s="2"/>
      <c r="E465" s="2"/>
      <c r="F465" s="2"/>
      <c r="G465" s="2"/>
      <c r="H465" s="2"/>
      <c r="I465" s="459"/>
      <c r="J465" s="2"/>
      <c r="K465" s="2"/>
      <c r="L465" s="2"/>
      <c r="M465" s="2"/>
      <c r="N465" s="2"/>
      <c r="O465" s="2"/>
      <c r="P465" s="2"/>
    </row>
    <row r="466" spans="1:16" ht="15.75" customHeight="1">
      <c r="A466" s="2"/>
      <c r="B466" s="2"/>
      <c r="C466" s="2"/>
      <c r="D466" s="2"/>
      <c r="E466" s="2"/>
      <c r="F466" s="2"/>
      <c r="G466" s="2"/>
      <c r="H466" s="2"/>
      <c r="I466" s="459"/>
      <c r="J466" s="2"/>
      <c r="K466" s="2"/>
      <c r="L466" s="2"/>
      <c r="M466" s="2"/>
      <c r="N466" s="2"/>
      <c r="O466" s="2"/>
      <c r="P466" s="2"/>
    </row>
    <row r="467" spans="1:16" ht="15.75" customHeight="1">
      <c r="A467" s="2"/>
      <c r="B467" s="2"/>
      <c r="C467" s="2"/>
      <c r="D467" s="2"/>
      <c r="E467" s="2"/>
      <c r="F467" s="2"/>
      <c r="G467" s="2"/>
      <c r="H467" s="2"/>
      <c r="I467" s="459"/>
      <c r="J467" s="2"/>
      <c r="K467" s="2"/>
      <c r="L467" s="2"/>
      <c r="M467" s="2"/>
      <c r="N467" s="2"/>
      <c r="O467" s="2"/>
      <c r="P467" s="2"/>
    </row>
    <row r="468" spans="1:16" ht="15.75" customHeight="1">
      <c r="A468" s="2"/>
      <c r="B468" s="2"/>
      <c r="C468" s="2"/>
      <c r="D468" s="2"/>
      <c r="E468" s="2"/>
      <c r="F468" s="2"/>
      <c r="G468" s="2"/>
      <c r="H468" s="2"/>
      <c r="I468" s="459"/>
      <c r="J468" s="2"/>
      <c r="K468" s="2"/>
      <c r="L468" s="2"/>
      <c r="M468" s="2"/>
      <c r="N468" s="2"/>
      <c r="O468" s="2"/>
      <c r="P468" s="2"/>
    </row>
    <row r="469" spans="1:16" ht="15.75" customHeight="1">
      <c r="A469" s="2"/>
      <c r="B469" s="2"/>
      <c r="C469" s="2"/>
      <c r="D469" s="2"/>
      <c r="E469" s="2"/>
      <c r="F469" s="2"/>
      <c r="G469" s="2"/>
      <c r="H469" s="2"/>
      <c r="I469" s="459"/>
      <c r="J469" s="2"/>
      <c r="K469" s="2"/>
      <c r="L469" s="2"/>
      <c r="M469" s="2"/>
      <c r="N469" s="2"/>
      <c r="O469" s="2"/>
      <c r="P469" s="2"/>
    </row>
    <row r="470" spans="1:16" ht="15.75" customHeight="1">
      <c r="A470" s="2"/>
      <c r="B470" s="2"/>
      <c r="C470" s="2"/>
      <c r="D470" s="2"/>
      <c r="E470" s="2"/>
      <c r="F470" s="2"/>
      <c r="G470" s="2"/>
      <c r="H470" s="2"/>
      <c r="I470" s="459"/>
      <c r="J470" s="2"/>
      <c r="K470" s="2"/>
      <c r="L470" s="2"/>
      <c r="M470" s="2"/>
      <c r="N470" s="2"/>
      <c r="O470" s="2"/>
      <c r="P470" s="2"/>
    </row>
    <row r="471" spans="1:16" ht="15.75" customHeight="1">
      <c r="A471" s="2"/>
      <c r="B471" s="2"/>
      <c r="C471" s="2"/>
      <c r="D471" s="2"/>
      <c r="E471" s="2"/>
      <c r="F471" s="2"/>
      <c r="G471" s="2"/>
      <c r="H471" s="2"/>
      <c r="I471" s="459"/>
      <c r="J471" s="2"/>
      <c r="K471" s="2"/>
      <c r="L471" s="2"/>
      <c r="M471" s="2"/>
      <c r="N471" s="2"/>
      <c r="O471" s="2"/>
      <c r="P471" s="2"/>
    </row>
    <row r="472" spans="1:16" ht="15.75" customHeight="1">
      <c r="A472" s="2"/>
      <c r="B472" s="2"/>
      <c r="C472" s="2"/>
      <c r="D472" s="2"/>
      <c r="E472" s="2"/>
      <c r="F472" s="2"/>
      <c r="G472" s="2"/>
      <c r="H472" s="2"/>
      <c r="I472" s="459"/>
      <c r="J472" s="2"/>
      <c r="K472" s="2"/>
      <c r="L472" s="2"/>
      <c r="M472" s="2"/>
      <c r="N472" s="2"/>
      <c r="O472" s="2"/>
      <c r="P472" s="2"/>
    </row>
    <row r="473" spans="1:16" ht="15.75" customHeight="1">
      <c r="A473" s="2"/>
      <c r="B473" s="2"/>
      <c r="C473" s="2"/>
      <c r="D473" s="2"/>
      <c r="E473" s="2"/>
      <c r="F473" s="2"/>
      <c r="G473" s="2"/>
      <c r="H473" s="2"/>
      <c r="I473" s="459"/>
      <c r="J473" s="2"/>
      <c r="K473" s="2"/>
      <c r="L473" s="2"/>
      <c r="M473" s="2"/>
      <c r="N473" s="2"/>
      <c r="O473" s="2"/>
      <c r="P473" s="2"/>
    </row>
    <row r="474" spans="1:16" ht="15.75" customHeight="1">
      <c r="A474" s="2"/>
      <c r="B474" s="2"/>
      <c r="C474" s="2"/>
      <c r="D474" s="2"/>
      <c r="E474" s="2"/>
      <c r="F474" s="2"/>
      <c r="G474" s="2"/>
      <c r="H474" s="2"/>
      <c r="I474" s="459"/>
      <c r="J474" s="2"/>
      <c r="K474" s="2"/>
      <c r="L474" s="2"/>
      <c r="M474" s="2"/>
      <c r="N474" s="2"/>
      <c r="O474" s="2"/>
      <c r="P474" s="2"/>
    </row>
    <row r="475" spans="1:16" ht="15.75" customHeight="1">
      <c r="A475" s="2"/>
      <c r="B475" s="2"/>
      <c r="C475" s="2"/>
      <c r="D475" s="2"/>
      <c r="E475" s="2"/>
      <c r="F475" s="2"/>
      <c r="G475" s="2"/>
      <c r="H475" s="2"/>
      <c r="I475" s="459"/>
      <c r="J475" s="2"/>
      <c r="K475" s="2"/>
      <c r="L475" s="2"/>
      <c r="M475" s="2"/>
      <c r="N475" s="2"/>
      <c r="O475" s="2"/>
      <c r="P475" s="2"/>
    </row>
    <row r="476" spans="1:16" ht="15.75" customHeight="1">
      <c r="A476" s="2"/>
      <c r="B476" s="2"/>
      <c r="C476" s="2"/>
      <c r="D476" s="2"/>
      <c r="E476" s="2"/>
      <c r="F476" s="2"/>
      <c r="G476" s="2"/>
      <c r="H476" s="2"/>
      <c r="I476" s="459"/>
      <c r="J476" s="2"/>
      <c r="K476" s="2"/>
      <c r="L476" s="2"/>
      <c r="M476" s="2"/>
      <c r="N476" s="2"/>
      <c r="O476" s="2"/>
      <c r="P476" s="2"/>
    </row>
    <row r="477" spans="1:16" ht="15.75" customHeight="1">
      <c r="A477" s="2"/>
      <c r="B477" s="2"/>
      <c r="C477" s="2"/>
      <c r="D477" s="2"/>
      <c r="E477" s="2"/>
      <c r="F477" s="2"/>
      <c r="G477" s="2"/>
      <c r="H477" s="2"/>
      <c r="I477" s="459"/>
      <c r="J477" s="2"/>
      <c r="K477" s="2"/>
      <c r="L477" s="2"/>
      <c r="M477" s="2"/>
      <c r="N477" s="2"/>
      <c r="O477" s="2"/>
      <c r="P477" s="2"/>
    </row>
    <row r="478" spans="1:16" ht="15.75" customHeight="1">
      <c r="A478" s="2"/>
      <c r="B478" s="2"/>
      <c r="C478" s="2"/>
      <c r="D478" s="2"/>
      <c r="E478" s="2"/>
      <c r="F478" s="2"/>
      <c r="G478" s="2"/>
      <c r="H478" s="2"/>
      <c r="I478" s="459"/>
      <c r="J478" s="2"/>
      <c r="K478" s="2"/>
      <c r="L478" s="2"/>
      <c r="M478" s="2"/>
      <c r="N478" s="2"/>
      <c r="O478" s="2"/>
      <c r="P478" s="2"/>
    </row>
    <row r="479" spans="1:16" ht="15.75" customHeight="1">
      <c r="A479" s="2"/>
      <c r="B479" s="2"/>
      <c r="C479" s="2"/>
      <c r="D479" s="2"/>
      <c r="E479" s="2"/>
      <c r="F479" s="2"/>
      <c r="G479" s="2"/>
      <c r="H479" s="2"/>
      <c r="I479" s="459"/>
      <c r="J479" s="2"/>
      <c r="K479" s="2"/>
      <c r="L479" s="2"/>
      <c r="M479" s="2"/>
      <c r="N479" s="2"/>
      <c r="O479" s="2"/>
      <c r="P479" s="2"/>
    </row>
    <row r="480" spans="1:16" ht="15.75" customHeight="1">
      <c r="A480" s="2"/>
      <c r="B480" s="2"/>
      <c r="C480" s="2"/>
      <c r="D480" s="2"/>
      <c r="E480" s="2"/>
      <c r="F480" s="2"/>
      <c r="G480" s="2"/>
      <c r="H480" s="2"/>
      <c r="I480" s="459"/>
      <c r="J480" s="2"/>
      <c r="K480" s="2"/>
      <c r="L480" s="2"/>
      <c r="M480" s="2"/>
      <c r="N480" s="2"/>
      <c r="O480" s="2"/>
      <c r="P480" s="2"/>
    </row>
    <row r="481" spans="1:16" ht="15.75" customHeight="1">
      <c r="A481" s="2"/>
      <c r="B481" s="2"/>
      <c r="C481" s="2"/>
      <c r="D481" s="2"/>
      <c r="E481" s="2"/>
      <c r="F481" s="2"/>
      <c r="G481" s="2"/>
      <c r="H481" s="2"/>
      <c r="I481" s="459"/>
      <c r="J481" s="2"/>
      <c r="K481" s="2"/>
      <c r="L481" s="2"/>
      <c r="M481" s="2"/>
      <c r="N481" s="2"/>
      <c r="O481" s="2"/>
      <c r="P481" s="2"/>
    </row>
    <row r="482" spans="1:16" ht="15.75" customHeight="1">
      <c r="A482" s="2"/>
      <c r="B482" s="2"/>
      <c r="C482" s="2"/>
      <c r="D482" s="2"/>
      <c r="E482" s="2"/>
      <c r="F482" s="2"/>
      <c r="G482" s="2"/>
      <c r="H482" s="2"/>
      <c r="I482" s="459"/>
      <c r="J482" s="2"/>
      <c r="K482" s="2"/>
      <c r="L482" s="2"/>
      <c r="M482" s="2"/>
      <c r="N482" s="2"/>
      <c r="O482" s="2"/>
      <c r="P482" s="2"/>
    </row>
    <row r="483" spans="1:16" ht="15.75" customHeight="1">
      <c r="A483" s="2"/>
      <c r="B483" s="2"/>
      <c r="C483" s="2"/>
      <c r="D483" s="2"/>
      <c r="E483" s="2"/>
      <c r="F483" s="2"/>
      <c r="G483" s="2"/>
      <c r="H483" s="2"/>
      <c r="I483" s="459"/>
      <c r="J483" s="2"/>
      <c r="K483" s="2"/>
      <c r="L483" s="2"/>
      <c r="M483" s="2"/>
      <c r="N483" s="2"/>
      <c r="O483" s="2"/>
      <c r="P483" s="2"/>
    </row>
    <row r="484" spans="1:16" ht="15.75" customHeight="1">
      <c r="A484" s="2"/>
      <c r="B484" s="2"/>
      <c r="C484" s="2"/>
      <c r="D484" s="2"/>
      <c r="E484" s="2"/>
      <c r="F484" s="2"/>
      <c r="G484" s="2"/>
      <c r="H484" s="2"/>
      <c r="I484" s="459"/>
      <c r="J484" s="2"/>
      <c r="K484" s="2"/>
      <c r="L484" s="2"/>
      <c r="M484" s="2"/>
      <c r="N484" s="2"/>
      <c r="O484" s="2"/>
      <c r="P484" s="2"/>
    </row>
    <row r="485" spans="1:16" ht="15.75" customHeight="1">
      <c r="A485" s="2"/>
      <c r="B485" s="2"/>
      <c r="C485" s="2"/>
      <c r="D485" s="2"/>
      <c r="E485" s="2"/>
      <c r="F485" s="2"/>
      <c r="G485" s="2"/>
      <c r="H485" s="2"/>
      <c r="I485" s="459"/>
      <c r="J485" s="2"/>
      <c r="K485" s="2"/>
      <c r="L485" s="2"/>
      <c r="M485" s="2"/>
      <c r="N485" s="2"/>
      <c r="O485" s="2"/>
      <c r="P485" s="2"/>
    </row>
    <row r="486" spans="1:16" ht="15.75" customHeight="1">
      <c r="A486" s="2"/>
      <c r="B486" s="2"/>
      <c r="C486" s="2"/>
      <c r="D486" s="2"/>
      <c r="E486" s="2"/>
      <c r="F486" s="2"/>
      <c r="G486" s="2"/>
      <c r="H486" s="2"/>
      <c r="I486" s="459"/>
      <c r="J486" s="2"/>
      <c r="K486" s="2"/>
      <c r="L486" s="2"/>
      <c r="M486" s="2"/>
      <c r="N486" s="2"/>
      <c r="O486" s="2"/>
      <c r="P486" s="2"/>
    </row>
    <row r="487" spans="1:16" ht="15.75" customHeight="1">
      <c r="A487" s="2"/>
      <c r="B487" s="2"/>
      <c r="C487" s="2"/>
      <c r="D487" s="2"/>
      <c r="E487" s="2"/>
      <c r="F487" s="2"/>
      <c r="G487" s="2"/>
      <c r="H487" s="2"/>
      <c r="I487" s="459"/>
      <c r="J487" s="2"/>
      <c r="K487" s="2"/>
      <c r="L487" s="2"/>
      <c r="M487" s="2"/>
      <c r="N487" s="2"/>
      <c r="O487" s="2"/>
      <c r="P487" s="2"/>
    </row>
    <row r="488" spans="1:16" ht="15.75" customHeight="1">
      <c r="A488" s="2"/>
      <c r="B488" s="2"/>
      <c r="C488" s="2"/>
      <c r="D488" s="2"/>
      <c r="E488" s="2"/>
      <c r="F488" s="2"/>
      <c r="G488" s="2"/>
      <c r="H488" s="2"/>
      <c r="I488" s="459"/>
      <c r="J488" s="2"/>
      <c r="K488" s="2"/>
      <c r="L488" s="2"/>
      <c r="M488" s="2"/>
      <c r="N488" s="2"/>
      <c r="O488" s="2"/>
      <c r="P488" s="2"/>
    </row>
    <row r="489" spans="1:16" ht="15.75" customHeight="1">
      <c r="A489" s="2"/>
      <c r="B489" s="2"/>
      <c r="C489" s="2"/>
      <c r="D489" s="2"/>
      <c r="E489" s="2"/>
      <c r="F489" s="2"/>
      <c r="G489" s="2"/>
      <c r="H489" s="2"/>
      <c r="I489" s="459"/>
      <c r="J489" s="2"/>
      <c r="K489" s="2"/>
      <c r="L489" s="2"/>
      <c r="M489" s="2"/>
      <c r="N489" s="2"/>
      <c r="O489" s="2"/>
      <c r="P489" s="2"/>
    </row>
    <row r="490" spans="1:16" ht="15.75" customHeight="1">
      <c r="A490" s="2"/>
      <c r="B490" s="2"/>
      <c r="C490" s="2"/>
      <c r="D490" s="2"/>
      <c r="E490" s="2"/>
      <c r="F490" s="2"/>
      <c r="G490" s="2"/>
      <c r="H490" s="2"/>
      <c r="I490" s="459"/>
      <c r="J490" s="2"/>
      <c r="K490" s="2"/>
      <c r="L490" s="2"/>
      <c r="M490" s="2"/>
      <c r="N490" s="2"/>
      <c r="O490" s="2"/>
      <c r="P490" s="2"/>
    </row>
    <row r="491" spans="1:16" ht="15.75" customHeight="1">
      <c r="A491" s="2"/>
      <c r="B491" s="2"/>
      <c r="C491" s="2"/>
      <c r="D491" s="2"/>
      <c r="E491" s="2"/>
      <c r="F491" s="2"/>
      <c r="G491" s="2"/>
      <c r="H491" s="2"/>
      <c r="I491" s="459"/>
      <c r="J491" s="2"/>
      <c r="K491" s="2"/>
      <c r="L491" s="2"/>
      <c r="M491" s="2"/>
      <c r="N491" s="2"/>
      <c r="O491" s="2"/>
      <c r="P491" s="2"/>
    </row>
    <row r="492" spans="1:16" ht="15.75" customHeight="1">
      <c r="A492" s="2"/>
      <c r="B492" s="2"/>
      <c r="C492" s="2"/>
      <c r="D492" s="2"/>
      <c r="E492" s="2"/>
      <c r="F492" s="2"/>
      <c r="G492" s="2"/>
      <c r="H492" s="2"/>
      <c r="I492" s="459"/>
      <c r="J492" s="2"/>
      <c r="K492" s="2"/>
      <c r="L492" s="2"/>
      <c r="M492" s="2"/>
      <c r="N492" s="2"/>
      <c r="O492" s="2"/>
      <c r="P492" s="2"/>
    </row>
    <row r="493" spans="1:16" ht="15.75" customHeight="1">
      <c r="A493" s="2"/>
      <c r="B493" s="2"/>
      <c r="C493" s="2"/>
      <c r="D493" s="2"/>
      <c r="E493" s="2"/>
      <c r="F493" s="2"/>
      <c r="G493" s="2"/>
      <c r="H493" s="2"/>
      <c r="I493" s="459"/>
      <c r="J493" s="2"/>
      <c r="K493" s="2"/>
      <c r="L493" s="2"/>
      <c r="M493" s="2"/>
      <c r="N493" s="2"/>
      <c r="O493" s="2"/>
      <c r="P493" s="2"/>
    </row>
    <row r="494" spans="1:16" ht="15.75" customHeight="1">
      <c r="A494" s="2"/>
      <c r="B494" s="2"/>
      <c r="C494" s="2"/>
      <c r="D494" s="2"/>
      <c r="E494" s="2"/>
      <c r="F494" s="2"/>
      <c r="G494" s="2"/>
      <c r="H494" s="2"/>
      <c r="I494" s="459"/>
      <c r="J494" s="2"/>
      <c r="K494" s="2"/>
      <c r="L494" s="2"/>
      <c r="M494" s="2"/>
      <c r="N494" s="2"/>
      <c r="O494" s="2"/>
      <c r="P494" s="2"/>
    </row>
    <row r="495" spans="1:16" ht="15.75" customHeight="1">
      <c r="A495" s="2"/>
      <c r="B495" s="2"/>
      <c r="C495" s="2"/>
      <c r="D495" s="2"/>
      <c r="E495" s="2"/>
      <c r="F495" s="2"/>
      <c r="G495" s="2"/>
      <c r="H495" s="2"/>
      <c r="I495" s="459"/>
      <c r="J495" s="2"/>
      <c r="K495" s="2"/>
      <c r="L495" s="2"/>
      <c r="M495" s="2"/>
      <c r="N495" s="2"/>
      <c r="O495" s="2"/>
      <c r="P495" s="2"/>
    </row>
    <row r="496" spans="1:16" ht="15.75" customHeight="1">
      <c r="A496" s="2"/>
      <c r="B496" s="2"/>
      <c r="C496" s="2"/>
      <c r="D496" s="2"/>
      <c r="E496" s="2"/>
      <c r="F496" s="2"/>
      <c r="G496" s="2"/>
      <c r="H496" s="2"/>
      <c r="I496" s="459"/>
      <c r="J496" s="2"/>
      <c r="K496" s="2"/>
      <c r="L496" s="2"/>
      <c r="M496" s="2"/>
      <c r="N496" s="2"/>
      <c r="O496" s="2"/>
      <c r="P496" s="2"/>
    </row>
    <row r="497" spans="1:16" ht="15.75" customHeight="1">
      <c r="A497" s="2"/>
      <c r="B497" s="2"/>
      <c r="C497" s="2"/>
      <c r="D497" s="2"/>
      <c r="E497" s="2"/>
      <c r="F497" s="2"/>
      <c r="G497" s="2"/>
      <c r="H497" s="2"/>
      <c r="I497" s="459"/>
      <c r="J497" s="2"/>
      <c r="K497" s="2"/>
      <c r="L497" s="2"/>
      <c r="M497" s="2"/>
      <c r="N497" s="2"/>
      <c r="O497" s="2"/>
      <c r="P497" s="2"/>
    </row>
    <row r="498" spans="1:16" ht="15.75" customHeight="1">
      <c r="A498" s="2"/>
      <c r="B498" s="2"/>
      <c r="C498" s="2"/>
      <c r="D498" s="2"/>
      <c r="E498" s="2"/>
      <c r="F498" s="2"/>
      <c r="G498" s="2"/>
      <c r="H498" s="2"/>
      <c r="I498" s="459"/>
      <c r="J498" s="2"/>
      <c r="K498" s="2"/>
      <c r="L498" s="2"/>
      <c r="M498" s="2"/>
      <c r="N498" s="2"/>
      <c r="O498" s="2"/>
      <c r="P498" s="2"/>
    </row>
    <row r="499" spans="1:16" ht="15.75" customHeight="1">
      <c r="A499" s="2"/>
      <c r="B499" s="2"/>
      <c r="C499" s="2"/>
      <c r="D499" s="2"/>
      <c r="E499" s="2"/>
      <c r="F499" s="2"/>
      <c r="G499" s="2"/>
      <c r="H499" s="2"/>
      <c r="I499" s="459"/>
      <c r="J499" s="2"/>
      <c r="K499" s="2"/>
      <c r="L499" s="2"/>
      <c r="M499" s="2"/>
      <c r="N499" s="2"/>
      <c r="O499" s="2"/>
      <c r="P499" s="2"/>
    </row>
    <row r="500" spans="1:16" ht="15.75" customHeight="1">
      <c r="A500" s="2"/>
      <c r="B500" s="2"/>
      <c r="C500" s="2"/>
      <c r="D500" s="2"/>
      <c r="E500" s="2"/>
      <c r="F500" s="2"/>
      <c r="G500" s="2"/>
      <c r="H500" s="2"/>
      <c r="I500" s="459"/>
      <c r="J500" s="2"/>
      <c r="K500" s="2"/>
      <c r="L500" s="2"/>
      <c r="M500" s="2"/>
      <c r="N500" s="2"/>
      <c r="O500" s="2"/>
      <c r="P500" s="2"/>
    </row>
    <row r="501" spans="1:16" ht="15.75" customHeight="1">
      <c r="A501" s="2"/>
      <c r="B501" s="2"/>
      <c r="C501" s="2"/>
      <c r="D501" s="2"/>
      <c r="E501" s="2"/>
      <c r="F501" s="2"/>
      <c r="G501" s="2"/>
      <c r="H501" s="2"/>
      <c r="I501" s="459"/>
      <c r="J501" s="2"/>
      <c r="K501" s="2"/>
      <c r="L501" s="2"/>
      <c r="M501" s="2"/>
      <c r="N501" s="2"/>
      <c r="O501" s="2"/>
      <c r="P501" s="2"/>
    </row>
    <row r="502" spans="1:16" ht="15.75" customHeight="1">
      <c r="A502" s="2"/>
      <c r="B502" s="2"/>
      <c r="C502" s="2"/>
      <c r="D502" s="2"/>
      <c r="E502" s="2"/>
      <c r="F502" s="2"/>
      <c r="G502" s="2"/>
      <c r="H502" s="2"/>
      <c r="I502" s="459"/>
      <c r="J502" s="2"/>
      <c r="K502" s="2"/>
      <c r="L502" s="2"/>
      <c r="M502" s="2"/>
      <c r="N502" s="2"/>
      <c r="O502" s="2"/>
      <c r="P502" s="2"/>
    </row>
    <row r="503" spans="1:16" ht="15.75" customHeight="1">
      <c r="A503" s="2"/>
      <c r="B503" s="2"/>
      <c r="C503" s="2"/>
      <c r="D503" s="2"/>
      <c r="E503" s="2"/>
      <c r="F503" s="2"/>
      <c r="G503" s="2"/>
      <c r="H503" s="2"/>
      <c r="I503" s="459"/>
      <c r="J503" s="2"/>
      <c r="K503" s="2"/>
      <c r="L503" s="2"/>
      <c r="M503" s="2"/>
      <c r="N503" s="2"/>
      <c r="O503" s="2"/>
      <c r="P503" s="2"/>
    </row>
    <row r="504" spans="1:16" ht="15.75" customHeight="1">
      <c r="A504" s="2"/>
      <c r="B504" s="2"/>
      <c r="C504" s="2"/>
      <c r="D504" s="2"/>
      <c r="E504" s="2"/>
      <c r="F504" s="2"/>
      <c r="G504" s="2"/>
      <c r="H504" s="2"/>
      <c r="I504" s="459"/>
      <c r="J504" s="2"/>
      <c r="K504" s="2"/>
      <c r="L504" s="2"/>
      <c r="M504" s="2"/>
      <c r="N504" s="2"/>
      <c r="O504" s="2"/>
      <c r="P504" s="2"/>
    </row>
    <row r="505" spans="1:16" ht="15.75" customHeight="1">
      <c r="A505" s="2"/>
      <c r="B505" s="2"/>
      <c r="C505" s="2"/>
      <c r="D505" s="2"/>
      <c r="E505" s="2"/>
      <c r="F505" s="2"/>
      <c r="G505" s="2"/>
      <c r="H505" s="2"/>
      <c r="I505" s="459"/>
      <c r="J505" s="2"/>
      <c r="K505" s="2"/>
      <c r="L505" s="2"/>
      <c r="M505" s="2"/>
      <c r="N505" s="2"/>
      <c r="O505" s="2"/>
      <c r="P505" s="2"/>
    </row>
    <row r="506" spans="1:16" ht="15.75" customHeight="1">
      <c r="A506" s="2"/>
      <c r="B506" s="2"/>
      <c r="C506" s="2"/>
      <c r="D506" s="2"/>
      <c r="E506" s="2"/>
      <c r="F506" s="2"/>
      <c r="G506" s="2"/>
      <c r="H506" s="2"/>
      <c r="I506" s="459"/>
      <c r="J506" s="2"/>
      <c r="K506" s="2"/>
      <c r="L506" s="2"/>
      <c r="M506" s="2"/>
      <c r="N506" s="2"/>
      <c r="O506" s="2"/>
      <c r="P506" s="2"/>
    </row>
    <row r="507" spans="1:16" ht="15.75" customHeight="1">
      <c r="A507" s="2"/>
      <c r="B507" s="2"/>
      <c r="C507" s="2"/>
      <c r="D507" s="2"/>
      <c r="E507" s="2"/>
      <c r="F507" s="2"/>
      <c r="G507" s="2"/>
      <c r="H507" s="2"/>
      <c r="I507" s="459"/>
      <c r="J507" s="2"/>
      <c r="K507" s="2"/>
      <c r="L507" s="2"/>
      <c r="M507" s="2"/>
      <c r="N507" s="2"/>
      <c r="O507" s="2"/>
      <c r="P507" s="2"/>
    </row>
    <row r="508" spans="1:16" ht="15.75" customHeight="1">
      <c r="A508" s="2"/>
      <c r="B508" s="2"/>
      <c r="C508" s="2"/>
      <c r="D508" s="2"/>
      <c r="E508" s="2"/>
      <c r="F508" s="2"/>
      <c r="G508" s="2"/>
      <c r="H508" s="2"/>
      <c r="I508" s="459"/>
      <c r="J508" s="2"/>
      <c r="K508" s="2"/>
      <c r="L508" s="2"/>
      <c r="M508" s="2"/>
      <c r="N508" s="2"/>
      <c r="O508" s="2"/>
      <c r="P508" s="2"/>
    </row>
    <row r="509" spans="1:16" ht="15.75" customHeight="1">
      <c r="A509" s="2"/>
      <c r="B509" s="2"/>
      <c r="C509" s="2"/>
      <c r="D509" s="2"/>
      <c r="E509" s="2"/>
      <c r="F509" s="2"/>
      <c r="G509" s="2"/>
      <c r="H509" s="2"/>
      <c r="I509" s="459"/>
      <c r="J509" s="2"/>
      <c r="K509" s="2"/>
      <c r="L509" s="2"/>
      <c r="M509" s="2"/>
      <c r="N509" s="2"/>
      <c r="O509" s="2"/>
      <c r="P509" s="2"/>
    </row>
    <row r="510" spans="1:16" ht="15.75" customHeight="1">
      <c r="A510" s="2"/>
      <c r="B510" s="2"/>
      <c r="C510" s="2"/>
      <c r="D510" s="2"/>
      <c r="E510" s="2"/>
      <c r="F510" s="2"/>
      <c r="G510" s="2"/>
      <c r="H510" s="2"/>
      <c r="I510" s="459"/>
      <c r="J510" s="2"/>
      <c r="K510" s="2"/>
      <c r="L510" s="2"/>
      <c r="M510" s="2"/>
      <c r="N510" s="2"/>
      <c r="O510" s="2"/>
      <c r="P510" s="2"/>
    </row>
    <row r="511" spans="1:16" ht="15.75" customHeight="1">
      <c r="A511" s="2"/>
      <c r="B511" s="2"/>
      <c r="C511" s="2"/>
      <c r="D511" s="2"/>
      <c r="E511" s="2"/>
      <c r="F511" s="2"/>
      <c r="G511" s="2"/>
      <c r="H511" s="2"/>
      <c r="I511" s="459"/>
      <c r="J511" s="2"/>
      <c r="K511" s="2"/>
      <c r="L511" s="2"/>
      <c r="M511" s="2"/>
      <c r="N511" s="2"/>
      <c r="O511" s="2"/>
      <c r="P511" s="2"/>
    </row>
    <row r="512" spans="1:16" ht="15.75" customHeight="1">
      <c r="A512" s="2"/>
      <c r="B512" s="2"/>
      <c r="C512" s="2"/>
      <c r="D512" s="2"/>
      <c r="E512" s="2"/>
      <c r="F512" s="2"/>
      <c r="G512" s="2"/>
      <c r="H512" s="2"/>
      <c r="I512" s="459"/>
      <c r="J512" s="2"/>
      <c r="K512" s="2"/>
      <c r="L512" s="2"/>
      <c r="M512" s="2"/>
      <c r="N512" s="2"/>
      <c r="O512" s="2"/>
      <c r="P512" s="2"/>
    </row>
    <row r="513" spans="1:16" ht="15.75" customHeight="1">
      <c r="A513" s="2"/>
      <c r="B513" s="2"/>
      <c r="C513" s="2"/>
      <c r="D513" s="2"/>
      <c r="E513" s="2"/>
      <c r="F513" s="2"/>
      <c r="G513" s="2"/>
      <c r="H513" s="2"/>
      <c r="I513" s="459"/>
      <c r="J513" s="2"/>
      <c r="K513" s="2"/>
      <c r="L513" s="2"/>
      <c r="M513" s="2"/>
      <c r="N513" s="2"/>
      <c r="O513" s="2"/>
      <c r="P513" s="2"/>
    </row>
    <row r="514" spans="1:16" ht="15.75" customHeight="1">
      <c r="A514" s="2"/>
      <c r="B514" s="2"/>
      <c r="C514" s="2"/>
      <c r="D514" s="2"/>
      <c r="E514" s="2"/>
      <c r="F514" s="2"/>
      <c r="G514" s="2"/>
      <c r="H514" s="2"/>
      <c r="I514" s="459"/>
      <c r="J514" s="2"/>
      <c r="K514" s="2"/>
      <c r="L514" s="2"/>
      <c r="M514" s="2"/>
      <c r="N514" s="2"/>
      <c r="O514" s="2"/>
      <c r="P514" s="2"/>
    </row>
    <row r="515" spans="1:16" ht="15.75" customHeight="1">
      <c r="A515" s="2"/>
      <c r="B515" s="2"/>
      <c r="C515" s="2"/>
      <c r="D515" s="2"/>
      <c r="E515" s="2"/>
      <c r="F515" s="2"/>
      <c r="G515" s="2"/>
      <c r="H515" s="2"/>
      <c r="I515" s="459"/>
      <c r="J515" s="2"/>
      <c r="K515" s="2"/>
      <c r="L515" s="2"/>
      <c r="M515" s="2"/>
      <c r="N515" s="2"/>
      <c r="O515" s="2"/>
      <c r="P515" s="2"/>
    </row>
    <row r="516" spans="1:16" ht="15.75" customHeight="1">
      <c r="A516" s="2"/>
      <c r="B516" s="2"/>
      <c r="C516" s="2"/>
      <c r="D516" s="2"/>
      <c r="E516" s="2"/>
      <c r="F516" s="2"/>
      <c r="G516" s="2"/>
      <c r="H516" s="2"/>
      <c r="I516" s="459"/>
      <c r="J516" s="2"/>
      <c r="K516" s="2"/>
      <c r="L516" s="2"/>
      <c r="M516" s="2"/>
      <c r="N516" s="2"/>
      <c r="O516" s="2"/>
      <c r="P516" s="2"/>
    </row>
    <row r="517" spans="1:16" ht="15.75" customHeight="1">
      <c r="A517" s="2"/>
      <c r="B517" s="2"/>
      <c r="C517" s="2"/>
      <c r="D517" s="2"/>
      <c r="E517" s="2"/>
      <c r="F517" s="2"/>
      <c r="G517" s="2"/>
      <c r="H517" s="2"/>
      <c r="I517" s="459"/>
      <c r="J517" s="2"/>
      <c r="K517" s="2"/>
      <c r="L517" s="2"/>
      <c r="M517" s="2"/>
      <c r="N517" s="2"/>
      <c r="O517" s="2"/>
      <c r="P517" s="2"/>
    </row>
    <row r="518" spans="1:16" ht="15.75" customHeight="1">
      <c r="A518" s="2"/>
      <c r="B518" s="2"/>
      <c r="C518" s="2"/>
      <c r="D518" s="2"/>
      <c r="E518" s="2"/>
      <c r="F518" s="2"/>
      <c r="G518" s="2"/>
      <c r="H518" s="2"/>
      <c r="I518" s="459"/>
      <c r="J518" s="2"/>
      <c r="K518" s="2"/>
      <c r="L518" s="2"/>
      <c r="M518" s="2"/>
      <c r="N518" s="2"/>
      <c r="O518" s="2"/>
      <c r="P518" s="2"/>
    </row>
    <row r="519" spans="1:16" ht="15.75" customHeight="1">
      <c r="A519" s="2"/>
      <c r="B519" s="2"/>
      <c r="C519" s="2"/>
      <c r="D519" s="2"/>
      <c r="E519" s="2"/>
      <c r="F519" s="2"/>
      <c r="G519" s="2"/>
      <c r="H519" s="2"/>
      <c r="I519" s="459"/>
      <c r="J519" s="2"/>
      <c r="K519" s="2"/>
      <c r="L519" s="2"/>
      <c r="M519" s="2"/>
      <c r="N519" s="2"/>
      <c r="O519" s="2"/>
      <c r="P519" s="2"/>
    </row>
    <row r="520" spans="1:16" ht="15.75" customHeight="1">
      <c r="A520" s="2"/>
      <c r="B520" s="2"/>
      <c r="C520" s="2"/>
      <c r="D520" s="2"/>
      <c r="E520" s="2"/>
      <c r="F520" s="2"/>
      <c r="G520" s="2"/>
      <c r="H520" s="2"/>
      <c r="I520" s="459"/>
      <c r="J520" s="2"/>
      <c r="K520" s="2"/>
      <c r="L520" s="2"/>
      <c r="M520" s="2"/>
      <c r="N520" s="2"/>
      <c r="O520" s="2"/>
      <c r="P520" s="2"/>
    </row>
    <row r="521" spans="1:16" ht="15.75" customHeight="1">
      <c r="A521" s="2"/>
      <c r="B521" s="2"/>
      <c r="C521" s="2"/>
      <c r="D521" s="2"/>
      <c r="E521" s="2"/>
      <c r="F521" s="2"/>
      <c r="G521" s="2"/>
      <c r="H521" s="2"/>
      <c r="I521" s="459"/>
      <c r="J521" s="2"/>
      <c r="K521" s="2"/>
      <c r="L521" s="2"/>
      <c r="M521" s="2"/>
      <c r="N521" s="2"/>
      <c r="O521" s="2"/>
      <c r="P521" s="2"/>
    </row>
    <row r="522" spans="1:16" ht="15.75" customHeight="1">
      <c r="A522" s="2"/>
      <c r="B522" s="2"/>
      <c r="C522" s="2"/>
      <c r="D522" s="2"/>
      <c r="E522" s="2"/>
      <c r="F522" s="2"/>
      <c r="G522" s="2"/>
      <c r="H522" s="2"/>
      <c r="I522" s="459"/>
      <c r="J522" s="2"/>
      <c r="K522" s="2"/>
      <c r="L522" s="2"/>
      <c r="M522" s="2"/>
      <c r="N522" s="2"/>
      <c r="O522" s="2"/>
      <c r="P522" s="2"/>
    </row>
    <row r="523" spans="1:16" ht="15.75" customHeight="1">
      <c r="A523" s="2"/>
      <c r="B523" s="2"/>
      <c r="C523" s="2"/>
      <c r="D523" s="2"/>
      <c r="E523" s="2"/>
      <c r="F523" s="2"/>
      <c r="G523" s="2"/>
      <c r="H523" s="2"/>
      <c r="I523" s="459"/>
      <c r="J523" s="2"/>
      <c r="K523" s="2"/>
      <c r="L523" s="2"/>
      <c r="M523" s="2"/>
      <c r="N523" s="2"/>
      <c r="O523" s="2"/>
      <c r="P523" s="2"/>
    </row>
    <row r="524" spans="1:16" ht="15.75" customHeight="1">
      <c r="A524" s="2"/>
      <c r="B524" s="2"/>
      <c r="C524" s="2"/>
      <c r="D524" s="2"/>
      <c r="E524" s="2"/>
      <c r="F524" s="2"/>
      <c r="G524" s="2"/>
      <c r="H524" s="2"/>
      <c r="I524" s="459"/>
      <c r="J524" s="2"/>
      <c r="K524" s="2"/>
      <c r="L524" s="2"/>
      <c r="M524" s="2"/>
      <c r="N524" s="2"/>
      <c r="O524" s="2"/>
      <c r="P524" s="2"/>
    </row>
    <row r="525" spans="1:16" ht="15.75" customHeight="1">
      <c r="A525" s="2"/>
      <c r="B525" s="2"/>
      <c r="C525" s="2"/>
      <c r="D525" s="2"/>
      <c r="E525" s="2"/>
      <c r="F525" s="2"/>
      <c r="G525" s="2"/>
      <c r="H525" s="2"/>
      <c r="I525" s="459"/>
      <c r="J525" s="2"/>
      <c r="K525" s="2"/>
      <c r="L525" s="2"/>
      <c r="M525" s="2"/>
      <c r="N525" s="2"/>
      <c r="O525" s="2"/>
      <c r="P525" s="2"/>
    </row>
    <row r="526" spans="1:16" ht="15.75" customHeight="1">
      <c r="A526" s="2"/>
      <c r="B526" s="2"/>
      <c r="C526" s="2"/>
      <c r="D526" s="2"/>
      <c r="E526" s="2"/>
      <c r="F526" s="2"/>
      <c r="G526" s="2"/>
      <c r="H526" s="2"/>
      <c r="I526" s="459"/>
      <c r="J526" s="2"/>
      <c r="K526" s="2"/>
      <c r="L526" s="2"/>
      <c r="M526" s="2"/>
      <c r="N526" s="2"/>
      <c r="O526" s="2"/>
      <c r="P526" s="2"/>
    </row>
    <row r="527" spans="1:16" ht="15.75" customHeight="1">
      <c r="A527" s="2"/>
      <c r="B527" s="2"/>
      <c r="C527" s="2"/>
      <c r="D527" s="2"/>
      <c r="E527" s="2"/>
      <c r="F527" s="2"/>
      <c r="G527" s="2"/>
      <c r="H527" s="2"/>
      <c r="I527" s="459"/>
      <c r="J527" s="2"/>
      <c r="K527" s="2"/>
      <c r="L527" s="2"/>
      <c r="M527" s="2"/>
      <c r="N527" s="2"/>
      <c r="O527" s="2"/>
      <c r="P527" s="2"/>
    </row>
    <row r="528" spans="1:16" ht="15.75" customHeight="1">
      <c r="A528" s="2"/>
      <c r="B528" s="2"/>
      <c r="C528" s="2"/>
      <c r="D528" s="2"/>
      <c r="E528" s="2"/>
      <c r="F528" s="2"/>
      <c r="G528" s="2"/>
      <c r="H528" s="2"/>
      <c r="I528" s="459"/>
      <c r="J528" s="2"/>
      <c r="K528" s="2"/>
      <c r="L528" s="2"/>
      <c r="M528" s="2"/>
      <c r="N528" s="2"/>
      <c r="O528" s="2"/>
      <c r="P528" s="2"/>
    </row>
    <row r="529" spans="1:16" ht="15.75" customHeight="1">
      <c r="A529" s="2"/>
      <c r="B529" s="2"/>
      <c r="C529" s="2"/>
      <c r="D529" s="2"/>
      <c r="E529" s="2"/>
      <c r="F529" s="2"/>
      <c r="G529" s="2"/>
      <c r="H529" s="2"/>
      <c r="I529" s="459"/>
      <c r="J529" s="2"/>
      <c r="K529" s="2"/>
      <c r="L529" s="2"/>
      <c r="M529" s="2"/>
      <c r="N529" s="2"/>
      <c r="O529" s="2"/>
      <c r="P529" s="2"/>
    </row>
    <row r="530" spans="1:16" ht="15.75" customHeight="1">
      <c r="A530" s="2"/>
      <c r="B530" s="2"/>
      <c r="C530" s="2"/>
      <c r="D530" s="2"/>
      <c r="E530" s="2"/>
      <c r="F530" s="2"/>
      <c r="G530" s="2"/>
      <c r="H530" s="2"/>
      <c r="I530" s="459"/>
      <c r="J530" s="2"/>
      <c r="K530" s="2"/>
      <c r="L530" s="2"/>
      <c r="M530" s="2"/>
      <c r="N530" s="2"/>
      <c r="O530" s="2"/>
      <c r="P530" s="2"/>
    </row>
    <row r="531" spans="1:16" ht="15.75" customHeight="1">
      <c r="A531" s="2"/>
      <c r="B531" s="2"/>
      <c r="C531" s="2"/>
      <c r="D531" s="2"/>
      <c r="E531" s="2"/>
      <c r="F531" s="2"/>
      <c r="G531" s="2"/>
      <c r="H531" s="2"/>
      <c r="I531" s="459"/>
      <c r="J531" s="2"/>
      <c r="K531" s="2"/>
      <c r="L531" s="2"/>
      <c r="M531" s="2"/>
      <c r="N531" s="2"/>
      <c r="O531" s="2"/>
      <c r="P531" s="2"/>
    </row>
    <row r="532" spans="1:16" ht="15.75" customHeight="1">
      <c r="A532" s="2"/>
      <c r="B532" s="2"/>
      <c r="C532" s="2"/>
      <c r="D532" s="2"/>
      <c r="E532" s="2"/>
      <c r="F532" s="2"/>
      <c r="G532" s="2"/>
      <c r="H532" s="2"/>
      <c r="I532" s="459"/>
      <c r="J532" s="2"/>
      <c r="K532" s="2"/>
      <c r="L532" s="2"/>
      <c r="M532" s="2"/>
      <c r="N532" s="2"/>
      <c r="O532" s="2"/>
      <c r="P532" s="2"/>
    </row>
    <row r="533" spans="1:16" ht="15.75" customHeight="1">
      <c r="A533" s="2"/>
      <c r="B533" s="2"/>
      <c r="C533" s="2"/>
      <c r="D533" s="2"/>
      <c r="E533" s="2"/>
      <c r="F533" s="2"/>
      <c r="G533" s="2"/>
      <c r="H533" s="2"/>
      <c r="I533" s="459"/>
      <c r="J533" s="2"/>
      <c r="K533" s="2"/>
      <c r="L533" s="2"/>
      <c r="M533" s="2"/>
      <c r="N533" s="2"/>
      <c r="O533" s="2"/>
      <c r="P533" s="2"/>
    </row>
    <row r="534" spans="1:16" ht="15.75" customHeight="1">
      <c r="A534" s="2"/>
      <c r="B534" s="2"/>
      <c r="C534" s="2"/>
      <c r="D534" s="2"/>
      <c r="E534" s="2"/>
      <c r="F534" s="2"/>
      <c r="G534" s="2"/>
      <c r="H534" s="2"/>
      <c r="I534" s="459"/>
      <c r="J534" s="2"/>
      <c r="K534" s="2"/>
      <c r="L534" s="2"/>
      <c r="M534" s="2"/>
      <c r="N534" s="2"/>
      <c r="O534" s="2"/>
      <c r="P534" s="2"/>
    </row>
    <row r="535" spans="1:16" ht="15.75" customHeight="1">
      <c r="A535" s="2"/>
      <c r="B535" s="2"/>
      <c r="C535" s="2"/>
      <c r="D535" s="2"/>
      <c r="E535" s="2"/>
      <c r="F535" s="2"/>
      <c r="G535" s="2"/>
      <c r="H535" s="2"/>
      <c r="I535" s="459"/>
      <c r="J535" s="2"/>
      <c r="K535" s="2"/>
      <c r="L535" s="2"/>
      <c r="M535" s="2"/>
      <c r="N535" s="2"/>
      <c r="O535" s="2"/>
      <c r="P535" s="2"/>
    </row>
    <row r="536" spans="1:16" ht="15.75" customHeight="1">
      <c r="A536" s="2"/>
      <c r="B536" s="2"/>
      <c r="C536" s="2"/>
      <c r="D536" s="2"/>
      <c r="E536" s="2"/>
      <c r="F536" s="2"/>
      <c r="G536" s="2"/>
      <c r="H536" s="2"/>
      <c r="I536" s="459"/>
      <c r="J536" s="2"/>
      <c r="K536" s="2"/>
      <c r="L536" s="2"/>
      <c r="M536" s="2"/>
      <c r="N536" s="2"/>
      <c r="O536" s="2"/>
      <c r="P536" s="2"/>
    </row>
    <row r="537" spans="1:16" ht="15.75" customHeight="1">
      <c r="A537" s="2"/>
      <c r="B537" s="2"/>
      <c r="C537" s="2"/>
      <c r="D537" s="2"/>
      <c r="E537" s="2"/>
      <c r="F537" s="2"/>
      <c r="G537" s="2"/>
      <c r="H537" s="2"/>
      <c r="I537" s="459"/>
      <c r="J537" s="2"/>
      <c r="K537" s="2"/>
      <c r="L537" s="2"/>
      <c r="M537" s="2"/>
      <c r="N537" s="2"/>
      <c r="O537" s="2"/>
      <c r="P537" s="2"/>
    </row>
    <row r="538" spans="1:16" ht="15.75" customHeight="1">
      <c r="A538" s="2"/>
      <c r="B538" s="2"/>
      <c r="C538" s="2"/>
      <c r="D538" s="2"/>
      <c r="E538" s="2"/>
      <c r="F538" s="2"/>
      <c r="G538" s="2"/>
      <c r="H538" s="2"/>
      <c r="I538" s="459"/>
      <c r="J538" s="2"/>
      <c r="K538" s="2"/>
      <c r="L538" s="2"/>
      <c r="M538" s="2"/>
      <c r="N538" s="2"/>
      <c r="O538" s="2"/>
      <c r="P538" s="2"/>
    </row>
    <row r="539" spans="1:16" ht="15.75" customHeight="1">
      <c r="A539" s="2"/>
      <c r="B539" s="2"/>
      <c r="C539" s="2"/>
      <c r="D539" s="2"/>
      <c r="E539" s="2"/>
      <c r="F539" s="2"/>
      <c r="G539" s="2"/>
      <c r="H539" s="2"/>
      <c r="I539" s="459"/>
      <c r="J539" s="2"/>
      <c r="K539" s="2"/>
      <c r="L539" s="2"/>
      <c r="M539" s="2"/>
      <c r="N539" s="2"/>
      <c r="O539" s="2"/>
      <c r="P539" s="2"/>
    </row>
    <row r="540" spans="1:16" ht="15.75" customHeight="1">
      <c r="A540" s="2"/>
      <c r="B540" s="2"/>
      <c r="C540" s="2"/>
      <c r="D540" s="2"/>
      <c r="E540" s="2"/>
      <c r="F540" s="2"/>
      <c r="G540" s="2"/>
      <c r="H540" s="2"/>
      <c r="I540" s="459"/>
      <c r="J540" s="2"/>
      <c r="K540" s="2"/>
      <c r="L540" s="2"/>
      <c r="M540" s="2"/>
      <c r="N540" s="2"/>
      <c r="O540" s="2"/>
      <c r="P540" s="2"/>
    </row>
    <row r="541" spans="1:16" ht="15.75" customHeight="1">
      <c r="A541" s="2"/>
      <c r="B541" s="2"/>
      <c r="C541" s="2"/>
      <c r="D541" s="2"/>
      <c r="E541" s="2"/>
      <c r="F541" s="2"/>
      <c r="G541" s="2"/>
      <c r="H541" s="2"/>
      <c r="I541" s="459"/>
      <c r="J541" s="2"/>
      <c r="K541" s="2"/>
      <c r="L541" s="2"/>
      <c r="M541" s="2"/>
      <c r="N541" s="2"/>
      <c r="O541" s="2"/>
      <c r="P541" s="2"/>
    </row>
    <row r="542" spans="1:16" ht="15.75" customHeight="1">
      <c r="A542" s="2"/>
      <c r="B542" s="2"/>
      <c r="C542" s="2"/>
      <c r="D542" s="2"/>
      <c r="E542" s="2"/>
      <c r="F542" s="2"/>
      <c r="G542" s="2"/>
      <c r="H542" s="2"/>
      <c r="I542" s="459"/>
      <c r="J542" s="2"/>
      <c r="K542" s="2"/>
      <c r="L542" s="2"/>
      <c r="M542" s="2"/>
      <c r="N542" s="2"/>
      <c r="O542" s="2"/>
      <c r="P542" s="2"/>
    </row>
    <row r="543" spans="1:16" ht="15.75" customHeight="1">
      <c r="A543" s="2"/>
      <c r="B543" s="2"/>
      <c r="C543" s="2"/>
      <c r="D543" s="2"/>
      <c r="E543" s="2"/>
      <c r="F543" s="2"/>
      <c r="G543" s="2"/>
      <c r="H543" s="2"/>
      <c r="I543" s="459"/>
      <c r="J543" s="2"/>
      <c r="K543" s="2"/>
      <c r="L543" s="2"/>
      <c r="M543" s="2"/>
      <c r="N543" s="2"/>
      <c r="O543" s="2"/>
      <c r="P543" s="2"/>
    </row>
    <row r="544" spans="1:16" ht="15.75" customHeight="1">
      <c r="A544" s="2"/>
      <c r="B544" s="2"/>
      <c r="C544" s="2"/>
      <c r="D544" s="2"/>
      <c r="E544" s="2"/>
      <c r="F544" s="2"/>
      <c r="G544" s="2"/>
      <c r="H544" s="2"/>
      <c r="I544" s="459"/>
      <c r="J544" s="2"/>
      <c r="K544" s="2"/>
      <c r="L544" s="2"/>
      <c r="M544" s="2"/>
      <c r="N544" s="2"/>
      <c r="O544" s="2"/>
      <c r="P544" s="2"/>
    </row>
    <row r="545" spans="1:16" ht="15.75" customHeight="1">
      <c r="A545" s="2"/>
      <c r="B545" s="2"/>
      <c r="C545" s="2"/>
      <c r="D545" s="2"/>
      <c r="E545" s="2"/>
      <c r="F545" s="2"/>
      <c r="G545" s="2"/>
      <c r="H545" s="2"/>
      <c r="I545" s="459"/>
      <c r="J545" s="2"/>
      <c r="K545" s="2"/>
      <c r="L545" s="2"/>
      <c r="M545" s="2"/>
      <c r="N545" s="2"/>
      <c r="O545" s="2"/>
      <c r="P545" s="2"/>
    </row>
    <row r="546" spans="1:16" ht="15.75" customHeight="1">
      <c r="A546" s="2"/>
      <c r="B546" s="2"/>
      <c r="C546" s="2"/>
      <c r="D546" s="2"/>
      <c r="E546" s="2"/>
      <c r="F546" s="2"/>
      <c r="G546" s="2"/>
      <c r="H546" s="2"/>
      <c r="I546" s="459"/>
      <c r="J546" s="2"/>
      <c r="K546" s="2"/>
      <c r="L546" s="2"/>
      <c r="M546" s="2"/>
      <c r="N546" s="2"/>
      <c r="O546" s="2"/>
      <c r="P546" s="2"/>
    </row>
    <row r="547" spans="1:16" ht="15.75" customHeight="1">
      <c r="A547" s="2"/>
      <c r="B547" s="2"/>
      <c r="C547" s="2"/>
      <c r="D547" s="2"/>
      <c r="E547" s="2"/>
      <c r="F547" s="2"/>
      <c r="G547" s="2"/>
      <c r="H547" s="2"/>
      <c r="I547" s="459"/>
      <c r="J547" s="2"/>
      <c r="K547" s="2"/>
      <c r="L547" s="2"/>
      <c r="M547" s="2"/>
      <c r="N547" s="2"/>
      <c r="O547" s="2"/>
      <c r="P547" s="2"/>
    </row>
    <row r="548" spans="1:16" ht="15.75" customHeight="1">
      <c r="A548" s="2"/>
      <c r="B548" s="2"/>
      <c r="C548" s="2"/>
      <c r="D548" s="2"/>
      <c r="E548" s="2"/>
      <c r="F548" s="2"/>
      <c r="G548" s="2"/>
      <c r="H548" s="2"/>
      <c r="I548" s="459"/>
      <c r="J548" s="2"/>
      <c r="K548" s="2"/>
      <c r="L548" s="2"/>
      <c r="M548" s="2"/>
      <c r="N548" s="2"/>
      <c r="O548" s="2"/>
      <c r="P548" s="2"/>
    </row>
    <row r="549" spans="1:16" ht="15.75" customHeight="1">
      <c r="A549" s="2"/>
      <c r="B549" s="2"/>
      <c r="C549" s="2"/>
      <c r="D549" s="2"/>
      <c r="E549" s="2"/>
      <c r="F549" s="2"/>
      <c r="G549" s="2"/>
      <c r="H549" s="2"/>
      <c r="I549" s="459"/>
      <c r="J549" s="2"/>
      <c r="K549" s="2"/>
      <c r="L549" s="2"/>
      <c r="M549" s="2"/>
      <c r="N549" s="2"/>
      <c r="O549" s="2"/>
      <c r="P549" s="2"/>
    </row>
    <row r="550" spans="1:16" ht="15.75" customHeight="1">
      <c r="A550" s="2"/>
      <c r="B550" s="2"/>
      <c r="C550" s="2"/>
      <c r="D550" s="2"/>
      <c r="E550" s="2"/>
      <c r="F550" s="2"/>
      <c r="G550" s="2"/>
      <c r="H550" s="2"/>
      <c r="I550" s="459"/>
      <c r="J550" s="2"/>
      <c r="K550" s="2"/>
      <c r="L550" s="2"/>
      <c r="M550" s="2"/>
      <c r="N550" s="2"/>
      <c r="O550" s="2"/>
      <c r="P550" s="2"/>
    </row>
    <row r="551" spans="1:16" ht="15.75" customHeight="1">
      <c r="A551" s="2"/>
      <c r="B551" s="2"/>
      <c r="C551" s="2"/>
      <c r="D551" s="2"/>
      <c r="E551" s="2"/>
      <c r="F551" s="2"/>
      <c r="G551" s="2"/>
      <c r="H551" s="2"/>
      <c r="I551" s="459"/>
      <c r="J551" s="2"/>
      <c r="K551" s="2"/>
      <c r="L551" s="2"/>
      <c r="M551" s="2"/>
      <c r="N551" s="2"/>
      <c r="O551" s="2"/>
      <c r="P551" s="2"/>
    </row>
    <row r="552" spans="1:16" ht="15.75" customHeight="1">
      <c r="A552" s="2"/>
      <c r="B552" s="2"/>
      <c r="C552" s="2"/>
      <c r="D552" s="2"/>
      <c r="E552" s="2"/>
      <c r="F552" s="2"/>
      <c r="G552" s="2"/>
      <c r="H552" s="2"/>
      <c r="I552" s="459"/>
      <c r="J552" s="2"/>
      <c r="K552" s="2"/>
      <c r="L552" s="2"/>
      <c r="M552" s="2"/>
      <c r="N552" s="2"/>
      <c r="O552" s="2"/>
      <c r="P552" s="2"/>
    </row>
    <row r="553" spans="1:16" ht="15.75" customHeight="1">
      <c r="A553" s="2"/>
      <c r="B553" s="2"/>
      <c r="C553" s="2"/>
      <c r="D553" s="2"/>
      <c r="E553" s="2"/>
      <c r="F553" s="2"/>
      <c r="G553" s="2"/>
      <c r="H553" s="2"/>
      <c r="I553" s="459"/>
      <c r="J553" s="2"/>
      <c r="K553" s="2"/>
      <c r="L553" s="2"/>
      <c r="M553" s="2"/>
      <c r="N553" s="2"/>
      <c r="O553" s="2"/>
      <c r="P553" s="2"/>
    </row>
    <row r="554" spans="1:16" ht="15.75" customHeight="1">
      <c r="A554" s="2"/>
      <c r="B554" s="2"/>
      <c r="C554" s="2"/>
      <c r="D554" s="2"/>
      <c r="E554" s="2"/>
      <c r="F554" s="2"/>
      <c r="G554" s="2"/>
      <c r="H554" s="2"/>
      <c r="I554" s="459"/>
      <c r="J554" s="2"/>
      <c r="K554" s="2"/>
      <c r="L554" s="2"/>
      <c r="M554" s="2"/>
      <c r="N554" s="2"/>
      <c r="O554" s="2"/>
      <c r="P554" s="2"/>
    </row>
    <row r="555" spans="1:16" ht="15.75" customHeight="1">
      <c r="A555" s="2"/>
      <c r="B555" s="2"/>
      <c r="C555" s="2"/>
      <c r="D555" s="2"/>
      <c r="E555" s="2"/>
      <c r="F555" s="2"/>
      <c r="G555" s="2"/>
      <c r="H555" s="2"/>
      <c r="I555" s="459"/>
      <c r="J555" s="2"/>
      <c r="K555" s="2"/>
      <c r="L555" s="2"/>
      <c r="M555" s="2"/>
      <c r="N555" s="2"/>
      <c r="O555" s="2"/>
      <c r="P555" s="2"/>
    </row>
    <row r="556" spans="1:16" ht="15.75" customHeight="1">
      <c r="A556" s="2"/>
      <c r="B556" s="2"/>
      <c r="C556" s="2"/>
      <c r="D556" s="2"/>
      <c r="E556" s="2"/>
      <c r="F556" s="2"/>
      <c r="G556" s="2"/>
      <c r="H556" s="2"/>
      <c r="I556" s="459"/>
      <c r="J556" s="2"/>
      <c r="K556" s="2"/>
      <c r="L556" s="2"/>
      <c r="M556" s="2"/>
      <c r="N556" s="2"/>
      <c r="O556" s="2"/>
      <c r="P556" s="2"/>
    </row>
    <row r="557" spans="1:16" ht="15.75" customHeight="1">
      <c r="A557" s="2"/>
      <c r="B557" s="2"/>
      <c r="C557" s="2"/>
      <c r="D557" s="2"/>
      <c r="E557" s="2"/>
      <c r="F557" s="2"/>
      <c r="G557" s="2"/>
      <c r="H557" s="2"/>
      <c r="I557" s="459"/>
      <c r="J557" s="2"/>
      <c r="K557" s="2"/>
      <c r="L557" s="2"/>
      <c r="M557" s="2"/>
      <c r="N557" s="2"/>
      <c r="O557" s="2"/>
      <c r="P557" s="2"/>
    </row>
    <row r="558" spans="1:16" ht="15.75" customHeight="1">
      <c r="A558" s="2"/>
      <c r="B558" s="2"/>
      <c r="C558" s="2"/>
      <c r="D558" s="2"/>
      <c r="E558" s="2"/>
      <c r="F558" s="2"/>
      <c r="G558" s="2"/>
      <c r="H558" s="2"/>
      <c r="I558" s="459"/>
      <c r="J558" s="2"/>
      <c r="K558" s="2"/>
      <c r="L558" s="2"/>
      <c r="M558" s="2"/>
      <c r="N558" s="2"/>
      <c r="O558" s="2"/>
      <c r="P558" s="2"/>
    </row>
    <row r="559" spans="1:16" ht="15.75" customHeight="1">
      <c r="A559" s="2"/>
      <c r="B559" s="2"/>
      <c r="C559" s="2"/>
      <c r="D559" s="2"/>
      <c r="E559" s="2"/>
      <c r="F559" s="2"/>
      <c r="G559" s="2"/>
      <c r="H559" s="2"/>
      <c r="I559" s="459"/>
      <c r="J559" s="2"/>
      <c r="K559" s="2"/>
      <c r="L559" s="2"/>
      <c r="M559" s="2"/>
      <c r="N559" s="2"/>
      <c r="O559" s="2"/>
      <c r="P559" s="2"/>
    </row>
    <row r="560" spans="1:16" ht="15.75" customHeight="1">
      <c r="A560" s="2"/>
      <c r="B560" s="2"/>
      <c r="C560" s="2"/>
      <c r="D560" s="2"/>
      <c r="E560" s="2"/>
      <c r="F560" s="2"/>
      <c r="G560" s="2"/>
      <c r="H560" s="2"/>
      <c r="I560" s="459"/>
      <c r="J560" s="2"/>
      <c r="K560" s="2"/>
      <c r="L560" s="2"/>
      <c r="M560" s="2"/>
      <c r="N560" s="2"/>
      <c r="O560" s="2"/>
      <c r="P560" s="2"/>
    </row>
    <row r="561" spans="1:16" ht="15.75" customHeight="1">
      <c r="A561" s="2"/>
      <c r="B561" s="2"/>
      <c r="C561" s="2"/>
      <c r="D561" s="2"/>
      <c r="E561" s="2"/>
      <c r="F561" s="2"/>
      <c r="G561" s="2"/>
      <c r="H561" s="2"/>
      <c r="I561" s="459"/>
      <c r="J561" s="2"/>
      <c r="K561" s="2"/>
      <c r="L561" s="2"/>
      <c r="M561" s="2"/>
      <c r="N561" s="2"/>
      <c r="O561" s="2"/>
      <c r="P561" s="2"/>
    </row>
    <row r="562" spans="1:16" ht="15.75" customHeight="1">
      <c r="A562" s="2"/>
      <c r="B562" s="2"/>
      <c r="C562" s="2"/>
      <c r="D562" s="2"/>
      <c r="E562" s="2"/>
      <c r="F562" s="2"/>
      <c r="G562" s="2"/>
      <c r="H562" s="2"/>
      <c r="I562" s="459"/>
      <c r="J562" s="2"/>
      <c r="K562" s="2"/>
      <c r="L562" s="2"/>
      <c r="M562" s="2"/>
      <c r="N562" s="2"/>
      <c r="O562" s="2"/>
      <c r="P562" s="2"/>
    </row>
    <row r="563" spans="1:16" ht="15.75" customHeight="1">
      <c r="A563" s="2"/>
      <c r="B563" s="2"/>
      <c r="C563" s="2"/>
      <c r="D563" s="2"/>
      <c r="E563" s="2"/>
      <c r="F563" s="2"/>
      <c r="G563" s="2"/>
      <c r="H563" s="2"/>
      <c r="I563" s="459"/>
      <c r="J563" s="2"/>
      <c r="K563" s="2"/>
      <c r="L563" s="2"/>
      <c r="M563" s="2"/>
      <c r="N563" s="2"/>
      <c r="O563" s="2"/>
      <c r="P563" s="2"/>
    </row>
    <row r="564" spans="1:16" ht="15.75" customHeight="1">
      <c r="A564" s="2"/>
      <c r="B564" s="2"/>
      <c r="C564" s="2"/>
      <c r="D564" s="2"/>
      <c r="E564" s="2"/>
      <c r="F564" s="2"/>
      <c r="G564" s="2"/>
      <c r="H564" s="2"/>
      <c r="I564" s="459"/>
      <c r="J564" s="2"/>
      <c r="K564" s="2"/>
      <c r="L564" s="2"/>
      <c r="M564" s="2"/>
      <c r="N564" s="2"/>
      <c r="O564" s="2"/>
      <c r="P564" s="2"/>
    </row>
    <row r="565" spans="1:16" ht="15.75" customHeight="1">
      <c r="A565" s="2"/>
      <c r="B565" s="2"/>
      <c r="C565" s="2"/>
      <c r="D565" s="2"/>
      <c r="E565" s="2"/>
      <c r="F565" s="2"/>
      <c r="G565" s="2"/>
      <c r="H565" s="2"/>
      <c r="I565" s="459"/>
      <c r="J565" s="2"/>
      <c r="K565" s="2"/>
      <c r="L565" s="2"/>
      <c r="M565" s="2"/>
      <c r="N565" s="2"/>
      <c r="O565" s="2"/>
      <c r="P565" s="2"/>
    </row>
    <row r="566" spans="1:16" ht="15.75" customHeight="1">
      <c r="A566" s="2"/>
      <c r="B566" s="2"/>
      <c r="C566" s="2"/>
      <c r="D566" s="2"/>
      <c r="E566" s="2"/>
      <c r="F566" s="2"/>
      <c r="G566" s="2"/>
      <c r="H566" s="2"/>
      <c r="I566" s="459"/>
      <c r="J566" s="2"/>
      <c r="K566" s="2"/>
      <c r="L566" s="2"/>
      <c r="M566" s="2"/>
      <c r="N566" s="2"/>
      <c r="O566" s="2"/>
      <c r="P566" s="2"/>
    </row>
    <row r="567" spans="1:16" ht="15.75" customHeight="1">
      <c r="A567" s="2"/>
      <c r="B567" s="2"/>
      <c r="C567" s="2"/>
      <c r="D567" s="2"/>
      <c r="E567" s="2"/>
      <c r="F567" s="2"/>
      <c r="G567" s="2"/>
      <c r="H567" s="2"/>
      <c r="I567" s="459"/>
      <c r="J567" s="2"/>
      <c r="K567" s="2"/>
      <c r="L567" s="2"/>
      <c r="M567" s="2"/>
      <c r="N567" s="2"/>
      <c r="O567" s="2"/>
      <c r="P567" s="2"/>
    </row>
    <row r="568" spans="1:16" ht="15.75" customHeight="1">
      <c r="A568" s="2"/>
      <c r="B568" s="2"/>
      <c r="C568" s="2"/>
      <c r="D568" s="2"/>
      <c r="E568" s="2"/>
      <c r="F568" s="2"/>
      <c r="G568" s="2"/>
      <c r="H568" s="2"/>
      <c r="I568" s="459"/>
      <c r="J568" s="2"/>
      <c r="K568" s="2"/>
      <c r="L568" s="2"/>
      <c r="M568" s="2"/>
      <c r="N568" s="2"/>
      <c r="O568" s="2"/>
      <c r="P568" s="2"/>
    </row>
    <row r="569" spans="1:16" ht="15.75" customHeight="1">
      <c r="A569" s="2"/>
      <c r="B569" s="2"/>
      <c r="C569" s="2"/>
      <c r="D569" s="2"/>
      <c r="E569" s="2"/>
      <c r="F569" s="2"/>
      <c r="G569" s="2"/>
      <c r="H569" s="2"/>
      <c r="I569" s="459"/>
      <c r="J569" s="2"/>
      <c r="K569" s="2"/>
      <c r="L569" s="2"/>
      <c r="M569" s="2"/>
      <c r="N569" s="2"/>
      <c r="O569" s="2"/>
      <c r="P569" s="2"/>
    </row>
    <row r="570" spans="1:16" ht="15.75" customHeight="1">
      <c r="A570" s="2"/>
      <c r="B570" s="2"/>
      <c r="C570" s="2"/>
      <c r="D570" s="2"/>
      <c r="E570" s="2"/>
      <c r="F570" s="2"/>
      <c r="G570" s="2"/>
      <c r="H570" s="2"/>
      <c r="I570" s="459"/>
      <c r="J570" s="2"/>
      <c r="K570" s="2"/>
      <c r="L570" s="2"/>
      <c r="M570" s="2"/>
      <c r="N570" s="2"/>
      <c r="O570" s="2"/>
      <c r="P570" s="2"/>
    </row>
    <row r="571" spans="1:16" ht="15.75" customHeight="1">
      <c r="A571" s="2"/>
      <c r="B571" s="2"/>
      <c r="C571" s="2"/>
      <c r="D571" s="2"/>
      <c r="E571" s="2"/>
      <c r="F571" s="2"/>
      <c r="G571" s="2"/>
      <c r="H571" s="2"/>
      <c r="I571" s="459"/>
      <c r="J571" s="2"/>
      <c r="K571" s="2"/>
      <c r="L571" s="2"/>
      <c r="M571" s="2"/>
      <c r="N571" s="2"/>
      <c r="O571" s="2"/>
      <c r="P571" s="2"/>
    </row>
    <row r="572" spans="1:16" ht="15.75" customHeight="1">
      <c r="A572" s="2"/>
      <c r="B572" s="2"/>
      <c r="C572" s="2"/>
      <c r="D572" s="2"/>
      <c r="E572" s="2"/>
      <c r="F572" s="2"/>
      <c r="G572" s="2"/>
      <c r="H572" s="2"/>
      <c r="I572" s="459"/>
      <c r="J572" s="2"/>
      <c r="K572" s="2"/>
      <c r="L572" s="2"/>
      <c r="M572" s="2"/>
      <c r="N572" s="2"/>
      <c r="O572" s="2"/>
      <c r="P572" s="2"/>
    </row>
    <row r="573" spans="1:16" ht="15.75" customHeight="1">
      <c r="A573" s="2"/>
      <c r="B573" s="2"/>
      <c r="C573" s="2"/>
      <c r="D573" s="2"/>
      <c r="E573" s="2"/>
      <c r="F573" s="2"/>
      <c r="G573" s="2"/>
      <c r="H573" s="2"/>
      <c r="I573" s="459"/>
      <c r="J573" s="2"/>
      <c r="K573" s="2"/>
      <c r="L573" s="2"/>
      <c r="M573" s="2"/>
      <c r="N573" s="2"/>
      <c r="O573" s="2"/>
      <c r="P573" s="2"/>
    </row>
    <row r="574" spans="1:16" ht="15.75" customHeight="1">
      <c r="A574" s="2"/>
      <c r="B574" s="2"/>
      <c r="C574" s="2"/>
      <c r="D574" s="2"/>
      <c r="E574" s="2"/>
      <c r="F574" s="2"/>
      <c r="G574" s="2"/>
      <c r="H574" s="2"/>
      <c r="I574" s="459"/>
      <c r="J574" s="2"/>
      <c r="K574" s="2"/>
      <c r="L574" s="2"/>
      <c r="M574" s="2"/>
      <c r="N574" s="2"/>
      <c r="O574" s="2"/>
      <c r="P574" s="2"/>
    </row>
    <row r="575" spans="1:16" ht="15.75" customHeight="1">
      <c r="A575" s="2"/>
      <c r="B575" s="2"/>
      <c r="C575" s="2"/>
      <c r="D575" s="2"/>
      <c r="E575" s="2"/>
      <c r="F575" s="2"/>
      <c r="G575" s="2"/>
      <c r="H575" s="2"/>
      <c r="I575" s="459"/>
      <c r="J575" s="2"/>
      <c r="K575" s="2"/>
      <c r="L575" s="2"/>
      <c r="M575" s="2"/>
      <c r="N575" s="2"/>
      <c r="O575" s="2"/>
      <c r="P575" s="2"/>
    </row>
    <row r="576" spans="1:16" ht="15.75" customHeight="1">
      <c r="A576" s="2"/>
      <c r="B576" s="2"/>
      <c r="C576" s="2"/>
      <c r="D576" s="2"/>
      <c r="E576" s="2"/>
      <c r="F576" s="2"/>
      <c r="G576" s="2"/>
      <c r="H576" s="2"/>
      <c r="I576" s="459"/>
      <c r="J576" s="2"/>
      <c r="K576" s="2"/>
      <c r="L576" s="2"/>
      <c r="M576" s="2"/>
      <c r="N576" s="2"/>
      <c r="O576" s="2"/>
      <c r="P576" s="2"/>
    </row>
    <row r="577" spans="1:16" ht="15.75" customHeight="1">
      <c r="A577" s="2"/>
      <c r="B577" s="2"/>
      <c r="C577" s="2"/>
      <c r="D577" s="2"/>
      <c r="E577" s="2"/>
      <c r="F577" s="2"/>
      <c r="G577" s="2"/>
      <c r="H577" s="2"/>
      <c r="I577" s="459"/>
      <c r="J577" s="2"/>
      <c r="K577" s="2"/>
      <c r="L577" s="2"/>
      <c r="M577" s="2"/>
      <c r="N577" s="2"/>
      <c r="O577" s="2"/>
      <c r="P577" s="2"/>
    </row>
    <row r="578" spans="1:16" ht="15.75" customHeight="1">
      <c r="A578" s="2"/>
      <c r="B578" s="2"/>
      <c r="C578" s="2"/>
      <c r="D578" s="2"/>
      <c r="E578" s="2"/>
      <c r="F578" s="2"/>
      <c r="G578" s="2"/>
      <c r="H578" s="2"/>
      <c r="I578" s="459"/>
      <c r="J578" s="2"/>
      <c r="K578" s="2"/>
      <c r="L578" s="2"/>
      <c r="M578" s="2"/>
      <c r="N578" s="2"/>
      <c r="O578" s="2"/>
      <c r="P578" s="2"/>
    </row>
    <row r="579" spans="1:16" ht="15.75" customHeight="1">
      <c r="A579" s="2"/>
      <c r="B579" s="2"/>
      <c r="C579" s="2"/>
      <c r="D579" s="2"/>
      <c r="E579" s="2"/>
      <c r="F579" s="2"/>
      <c r="G579" s="2"/>
      <c r="H579" s="2"/>
      <c r="I579" s="459"/>
      <c r="J579" s="2"/>
      <c r="K579" s="2"/>
      <c r="L579" s="2"/>
      <c r="M579" s="2"/>
      <c r="N579" s="2"/>
      <c r="O579" s="2"/>
      <c r="P579" s="2"/>
    </row>
    <row r="580" spans="1:16" ht="15.75" customHeight="1">
      <c r="A580" s="2"/>
      <c r="B580" s="2"/>
      <c r="C580" s="2"/>
      <c r="D580" s="2"/>
      <c r="E580" s="2"/>
      <c r="F580" s="2"/>
      <c r="G580" s="2"/>
      <c r="H580" s="2"/>
      <c r="I580" s="459"/>
      <c r="J580" s="2"/>
      <c r="K580" s="2"/>
      <c r="L580" s="2"/>
      <c r="M580" s="2"/>
      <c r="N580" s="2"/>
      <c r="O580" s="2"/>
      <c r="P580" s="2"/>
    </row>
    <row r="581" spans="1:16" ht="15.75" customHeight="1">
      <c r="A581" s="2"/>
      <c r="B581" s="2"/>
      <c r="C581" s="2"/>
      <c r="D581" s="2"/>
      <c r="E581" s="2"/>
      <c r="F581" s="2"/>
      <c r="G581" s="2"/>
      <c r="H581" s="2"/>
      <c r="I581" s="459"/>
      <c r="J581" s="2"/>
      <c r="K581" s="2"/>
      <c r="L581" s="2"/>
      <c r="M581" s="2"/>
      <c r="N581" s="2"/>
      <c r="O581" s="2"/>
      <c r="P581" s="2"/>
    </row>
    <row r="582" spans="1:16" ht="15.75" customHeight="1">
      <c r="A582" s="2"/>
      <c r="B582" s="2"/>
      <c r="C582" s="2"/>
      <c r="D582" s="2"/>
      <c r="E582" s="2"/>
      <c r="F582" s="2"/>
      <c r="G582" s="2"/>
      <c r="H582" s="2"/>
      <c r="I582" s="459"/>
      <c r="J582" s="2"/>
      <c r="K582" s="2"/>
      <c r="L582" s="2"/>
      <c r="M582" s="2"/>
      <c r="N582" s="2"/>
      <c r="O582" s="2"/>
      <c r="P582" s="2"/>
    </row>
    <row r="583" spans="1:16" ht="15.75" customHeight="1">
      <c r="A583" s="2"/>
      <c r="B583" s="2"/>
      <c r="C583" s="2"/>
      <c r="D583" s="2"/>
      <c r="E583" s="2"/>
      <c r="F583" s="2"/>
      <c r="G583" s="2"/>
      <c r="H583" s="2"/>
      <c r="I583" s="459"/>
      <c r="J583" s="2"/>
      <c r="K583" s="2"/>
      <c r="L583" s="2"/>
      <c r="M583" s="2"/>
      <c r="N583" s="2"/>
      <c r="O583" s="2"/>
      <c r="P583" s="2"/>
    </row>
    <row r="584" spans="1:16" ht="15.75" customHeight="1">
      <c r="A584" s="2"/>
      <c r="B584" s="2"/>
      <c r="C584" s="2"/>
      <c r="D584" s="2"/>
      <c r="E584" s="2"/>
      <c r="F584" s="2"/>
      <c r="G584" s="2"/>
      <c r="H584" s="2"/>
      <c r="I584" s="459"/>
      <c r="J584" s="2"/>
      <c r="K584" s="2"/>
      <c r="L584" s="2"/>
      <c r="M584" s="2"/>
      <c r="N584" s="2"/>
      <c r="O584" s="2"/>
      <c r="P584" s="2"/>
    </row>
    <row r="585" spans="1:16" ht="15.75" customHeight="1">
      <c r="A585" s="2"/>
      <c r="B585" s="2"/>
      <c r="C585" s="2"/>
      <c r="D585" s="2"/>
      <c r="E585" s="2"/>
      <c r="F585" s="2"/>
      <c r="G585" s="2"/>
      <c r="H585" s="2"/>
      <c r="I585" s="459"/>
      <c r="J585" s="2"/>
      <c r="K585" s="2"/>
      <c r="L585" s="2"/>
      <c r="M585" s="2"/>
      <c r="N585" s="2"/>
      <c r="O585" s="2"/>
      <c r="P585" s="2"/>
    </row>
    <row r="586" spans="1:16" ht="15.75" customHeight="1">
      <c r="A586" s="2"/>
      <c r="B586" s="2"/>
      <c r="C586" s="2"/>
      <c r="D586" s="2"/>
      <c r="E586" s="2"/>
      <c r="F586" s="2"/>
      <c r="G586" s="2"/>
      <c r="H586" s="2"/>
      <c r="I586" s="459"/>
      <c r="J586" s="2"/>
      <c r="K586" s="2"/>
      <c r="L586" s="2"/>
      <c r="M586" s="2"/>
      <c r="N586" s="2"/>
      <c r="O586" s="2"/>
      <c r="P586" s="2"/>
    </row>
    <row r="587" spans="1:16" ht="15.75" customHeight="1">
      <c r="A587" s="2"/>
      <c r="B587" s="2"/>
      <c r="C587" s="2"/>
      <c r="D587" s="2"/>
      <c r="E587" s="2"/>
      <c r="F587" s="2"/>
      <c r="G587" s="2"/>
      <c r="H587" s="2"/>
      <c r="I587" s="459"/>
      <c r="J587" s="2"/>
      <c r="K587" s="2"/>
      <c r="L587" s="2"/>
      <c r="M587" s="2"/>
      <c r="N587" s="2"/>
      <c r="O587" s="2"/>
      <c r="P587" s="2"/>
    </row>
    <row r="588" spans="1:16" ht="15.75" customHeight="1">
      <c r="A588" s="2"/>
      <c r="B588" s="2"/>
      <c r="C588" s="2"/>
      <c r="D588" s="2"/>
      <c r="E588" s="2"/>
      <c r="F588" s="2"/>
      <c r="G588" s="2"/>
      <c r="H588" s="2"/>
      <c r="I588" s="459"/>
      <c r="J588" s="2"/>
      <c r="K588" s="2"/>
      <c r="L588" s="2"/>
      <c r="M588" s="2"/>
      <c r="N588" s="2"/>
      <c r="O588" s="2"/>
      <c r="P588" s="2"/>
    </row>
    <row r="589" spans="1:16" ht="15.75" customHeight="1">
      <c r="A589" s="2"/>
      <c r="B589" s="2"/>
      <c r="C589" s="2"/>
      <c r="D589" s="2"/>
      <c r="E589" s="2"/>
      <c r="F589" s="2"/>
      <c r="G589" s="2"/>
      <c r="H589" s="2"/>
      <c r="I589" s="459"/>
      <c r="J589" s="2"/>
      <c r="K589" s="2"/>
      <c r="L589" s="2"/>
      <c r="M589" s="2"/>
      <c r="N589" s="2"/>
      <c r="O589" s="2"/>
      <c r="P589" s="2"/>
    </row>
    <row r="590" spans="1:16" ht="15.75" customHeight="1">
      <c r="A590" s="2"/>
      <c r="B590" s="2"/>
      <c r="C590" s="2"/>
      <c r="D590" s="2"/>
      <c r="E590" s="2"/>
      <c r="F590" s="2"/>
      <c r="G590" s="2"/>
      <c r="H590" s="2"/>
      <c r="I590" s="459"/>
      <c r="J590" s="2"/>
      <c r="K590" s="2"/>
      <c r="L590" s="2"/>
      <c r="M590" s="2"/>
      <c r="N590" s="2"/>
      <c r="O590" s="2"/>
      <c r="P590" s="2"/>
    </row>
    <row r="591" spans="1:16" ht="15.75" customHeight="1">
      <c r="A591" s="2"/>
      <c r="B591" s="2"/>
      <c r="C591" s="2"/>
      <c r="D591" s="2"/>
      <c r="E591" s="2"/>
      <c r="F591" s="2"/>
      <c r="G591" s="2"/>
      <c r="H591" s="2"/>
      <c r="I591" s="459"/>
      <c r="J591" s="2"/>
      <c r="K591" s="2"/>
      <c r="L591" s="2"/>
      <c r="M591" s="2"/>
      <c r="N591" s="2"/>
      <c r="O591" s="2"/>
      <c r="P591" s="2"/>
    </row>
    <row r="592" spans="1:16" ht="15.75" customHeight="1">
      <c r="A592" s="2"/>
      <c r="B592" s="2"/>
      <c r="C592" s="2"/>
      <c r="D592" s="2"/>
      <c r="E592" s="2"/>
      <c r="F592" s="2"/>
      <c r="G592" s="2"/>
      <c r="H592" s="2"/>
      <c r="I592" s="459"/>
      <c r="J592" s="2"/>
      <c r="K592" s="2"/>
      <c r="L592" s="2"/>
      <c r="M592" s="2"/>
      <c r="N592" s="2"/>
      <c r="O592" s="2"/>
      <c r="P592" s="2"/>
    </row>
    <row r="593" spans="1:16" ht="15.75" customHeight="1">
      <c r="A593" s="2"/>
      <c r="B593" s="2"/>
      <c r="C593" s="2"/>
      <c r="D593" s="2"/>
      <c r="E593" s="2"/>
      <c r="F593" s="2"/>
      <c r="G593" s="2"/>
      <c r="H593" s="2"/>
      <c r="I593" s="459"/>
      <c r="J593" s="2"/>
      <c r="K593" s="2"/>
      <c r="L593" s="2"/>
      <c r="M593" s="2"/>
      <c r="N593" s="2"/>
      <c r="O593" s="2"/>
      <c r="P593" s="2"/>
    </row>
    <row r="594" spans="1:16" ht="15.75" customHeight="1">
      <c r="A594" s="2"/>
      <c r="B594" s="2"/>
      <c r="C594" s="2"/>
      <c r="D594" s="2"/>
      <c r="E594" s="2"/>
      <c r="F594" s="2"/>
      <c r="G594" s="2"/>
      <c r="H594" s="2"/>
      <c r="I594" s="459"/>
      <c r="J594" s="2"/>
      <c r="K594" s="2"/>
      <c r="L594" s="2"/>
      <c r="M594" s="2"/>
      <c r="N594" s="2"/>
      <c r="O594" s="2"/>
      <c r="P594" s="2"/>
    </row>
    <row r="595" spans="1:16" ht="15.75" customHeight="1">
      <c r="A595" s="2"/>
      <c r="B595" s="2"/>
      <c r="C595" s="2"/>
      <c r="D595" s="2"/>
      <c r="E595" s="2"/>
      <c r="F595" s="2"/>
      <c r="G595" s="2"/>
      <c r="H595" s="2"/>
      <c r="I595" s="459"/>
      <c r="J595" s="2"/>
      <c r="K595" s="2"/>
      <c r="L595" s="2"/>
      <c r="M595" s="2"/>
      <c r="N595" s="2"/>
      <c r="O595" s="2"/>
      <c r="P595" s="2"/>
    </row>
    <row r="596" spans="1:16" ht="15.75" customHeight="1">
      <c r="A596" s="2"/>
      <c r="B596" s="2"/>
      <c r="C596" s="2"/>
      <c r="D596" s="2"/>
      <c r="E596" s="2"/>
      <c r="F596" s="2"/>
      <c r="G596" s="2"/>
      <c r="H596" s="2"/>
      <c r="I596" s="459"/>
      <c r="J596" s="2"/>
      <c r="K596" s="2"/>
      <c r="L596" s="2"/>
      <c r="M596" s="2"/>
      <c r="N596" s="2"/>
      <c r="O596" s="2"/>
      <c r="P596" s="2"/>
    </row>
    <row r="597" spans="1:16" ht="15.75" customHeight="1">
      <c r="A597" s="2"/>
      <c r="B597" s="2"/>
      <c r="C597" s="2"/>
      <c r="D597" s="2"/>
      <c r="E597" s="2"/>
      <c r="F597" s="2"/>
      <c r="G597" s="2"/>
      <c r="H597" s="2"/>
      <c r="I597" s="459"/>
      <c r="J597" s="2"/>
      <c r="K597" s="2"/>
      <c r="L597" s="2"/>
      <c r="M597" s="2"/>
      <c r="N597" s="2"/>
      <c r="O597" s="2"/>
      <c r="P597" s="2"/>
    </row>
    <row r="598" spans="1:16" ht="15.75" customHeight="1">
      <c r="A598" s="2"/>
      <c r="B598" s="2"/>
      <c r="C598" s="2"/>
      <c r="D598" s="2"/>
      <c r="E598" s="2"/>
      <c r="F598" s="2"/>
      <c r="G598" s="2"/>
      <c r="H598" s="2"/>
      <c r="I598" s="459"/>
      <c r="J598" s="2"/>
      <c r="K598" s="2"/>
      <c r="L598" s="2"/>
      <c r="M598" s="2"/>
      <c r="N598" s="2"/>
      <c r="O598" s="2"/>
      <c r="P598" s="2"/>
    </row>
    <row r="599" spans="1:16" ht="15.75" customHeight="1">
      <c r="A599" s="2"/>
      <c r="B599" s="2"/>
      <c r="C599" s="2"/>
      <c r="D599" s="2"/>
      <c r="E599" s="2"/>
      <c r="F599" s="2"/>
      <c r="G599" s="2"/>
      <c r="H599" s="2"/>
      <c r="I599" s="459"/>
      <c r="J599" s="2"/>
      <c r="K599" s="2"/>
      <c r="L599" s="2"/>
      <c r="M599" s="2"/>
      <c r="N599" s="2"/>
      <c r="O599" s="2"/>
      <c r="P599" s="2"/>
    </row>
    <row r="600" spans="1:16" ht="15.75" customHeight="1">
      <c r="A600" s="2"/>
      <c r="B600" s="2"/>
      <c r="C600" s="2"/>
      <c r="D600" s="2"/>
      <c r="E600" s="2"/>
      <c r="F600" s="2"/>
      <c r="G600" s="2"/>
      <c r="H600" s="2"/>
      <c r="I600" s="459"/>
      <c r="J600" s="2"/>
      <c r="K600" s="2"/>
      <c r="L600" s="2"/>
      <c r="M600" s="2"/>
      <c r="N600" s="2"/>
      <c r="O600" s="2"/>
      <c r="P600" s="2"/>
    </row>
    <row r="601" spans="1:16" ht="15.75" customHeight="1">
      <c r="A601" s="2"/>
      <c r="B601" s="2"/>
      <c r="C601" s="2"/>
      <c r="D601" s="2"/>
      <c r="E601" s="2"/>
      <c r="F601" s="2"/>
      <c r="G601" s="2"/>
      <c r="H601" s="2"/>
      <c r="I601" s="459"/>
      <c r="J601" s="2"/>
      <c r="K601" s="2"/>
      <c r="L601" s="2"/>
      <c r="M601" s="2"/>
      <c r="N601" s="2"/>
      <c r="O601" s="2"/>
      <c r="P601" s="2"/>
    </row>
    <row r="602" spans="1:16" ht="15.75" customHeight="1">
      <c r="A602" s="2"/>
      <c r="B602" s="2"/>
      <c r="C602" s="2"/>
      <c r="D602" s="2"/>
      <c r="E602" s="2"/>
      <c r="F602" s="2"/>
      <c r="G602" s="2"/>
      <c r="H602" s="2"/>
      <c r="I602" s="459"/>
      <c r="J602" s="2"/>
      <c r="K602" s="2"/>
      <c r="L602" s="2"/>
      <c r="M602" s="2"/>
      <c r="N602" s="2"/>
      <c r="O602" s="2"/>
      <c r="P602" s="2"/>
    </row>
    <row r="603" spans="1:16" ht="15.75" customHeight="1">
      <c r="A603" s="2"/>
      <c r="B603" s="2"/>
      <c r="C603" s="2"/>
      <c r="D603" s="2"/>
      <c r="E603" s="2"/>
      <c r="F603" s="2"/>
      <c r="G603" s="2"/>
      <c r="H603" s="2"/>
      <c r="I603" s="459"/>
      <c r="J603" s="2"/>
      <c r="K603" s="2"/>
      <c r="L603" s="2"/>
      <c r="M603" s="2"/>
      <c r="N603" s="2"/>
      <c r="O603" s="2"/>
      <c r="P603" s="2"/>
    </row>
    <row r="604" spans="1:16" ht="15.75" customHeight="1">
      <c r="A604" s="2"/>
      <c r="B604" s="2"/>
      <c r="C604" s="2"/>
      <c r="D604" s="2"/>
      <c r="E604" s="2"/>
      <c r="F604" s="2"/>
      <c r="G604" s="2"/>
      <c r="H604" s="2"/>
      <c r="I604" s="459"/>
      <c r="J604" s="2"/>
      <c r="K604" s="2"/>
      <c r="L604" s="2"/>
      <c r="M604" s="2"/>
      <c r="N604" s="2"/>
      <c r="O604" s="2"/>
      <c r="P604" s="2"/>
    </row>
    <row r="605" spans="1:16" ht="15.75" customHeight="1">
      <c r="A605" s="2"/>
      <c r="B605" s="2"/>
      <c r="C605" s="2"/>
      <c r="D605" s="2"/>
      <c r="E605" s="2"/>
      <c r="F605" s="2"/>
      <c r="G605" s="2"/>
      <c r="H605" s="2"/>
      <c r="I605" s="459"/>
      <c r="J605" s="2"/>
      <c r="K605" s="2"/>
      <c r="L605" s="2"/>
      <c r="M605" s="2"/>
      <c r="N605" s="2"/>
      <c r="O605" s="2"/>
      <c r="P605" s="2"/>
    </row>
    <row r="606" spans="1:16" ht="15.75" customHeight="1">
      <c r="A606" s="2"/>
      <c r="B606" s="2"/>
      <c r="C606" s="2"/>
      <c r="D606" s="2"/>
      <c r="E606" s="2"/>
      <c r="F606" s="2"/>
      <c r="G606" s="2"/>
      <c r="H606" s="2"/>
      <c r="I606" s="459"/>
      <c r="J606" s="2"/>
      <c r="K606" s="2"/>
      <c r="L606" s="2"/>
      <c r="M606" s="2"/>
      <c r="N606" s="2"/>
      <c r="O606" s="2"/>
      <c r="P606" s="2"/>
    </row>
    <row r="607" spans="1:16" ht="15.75" customHeight="1">
      <c r="A607" s="2"/>
      <c r="B607" s="2"/>
      <c r="C607" s="2"/>
      <c r="D607" s="2"/>
      <c r="E607" s="2"/>
      <c r="F607" s="2"/>
      <c r="G607" s="2"/>
      <c r="H607" s="2"/>
      <c r="I607" s="459"/>
      <c r="J607" s="2"/>
      <c r="K607" s="2"/>
      <c r="L607" s="2"/>
      <c r="M607" s="2"/>
      <c r="N607" s="2"/>
      <c r="O607" s="2"/>
      <c r="P607" s="2"/>
    </row>
    <row r="608" spans="1:16" ht="15.75" customHeight="1">
      <c r="A608" s="2"/>
      <c r="B608" s="2"/>
      <c r="C608" s="2"/>
      <c r="D608" s="2"/>
      <c r="E608" s="2"/>
      <c r="F608" s="2"/>
      <c r="G608" s="2"/>
      <c r="H608" s="2"/>
      <c r="I608" s="459"/>
      <c r="J608" s="2"/>
      <c r="K608" s="2"/>
      <c r="L608" s="2"/>
      <c r="M608" s="2"/>
      <c r="N608" s="2"/>
      <c r="O608" s="2"/>
      <c r="P608" s="2"/>
    </row>
    <row r="609" spans="1:16" ht="15.75" customHeight="1">
      <c r="A609" s="2"/>
      <c r="B609" s="2"/>
      <c r="C609" s="2"/>
      <c r="D609" s="2"/>
      <c r="E609" s="2"/>
      <c r="F609" s="2"/>
      <c r="G609" s="2"/>
      <c r="H609" s="2"/>
      <c r="I609" s="459"/>
      <c r="J609" s="2"/>
      <c r="K609" s="2"/>
      <c r="L609" s="2"/>
      <c r="M609" s="2"/>
      <c r="N609" s="2"/>
      <c r="O609" s="2"/>
      <c r="P609" s="2"/>
    </row>
    <row r="610" spans="1:16" ht="15.75" customHeight="1">
      <c r="A610" s="2"/>
      <c r="B610" s="2"/>
      <c r="C610" s="2"/>
      <c r="D610" s="2"/>
      <c r="E610" s="2"/>
      <c r="F610" s="2"/>
      <c r="G610" s="2"/>
      <c r="H610" s="2"/>
      <c r="I610" s="459"/>
      <c r="J610" s="2"/>
      <c r="K610" s="2"/>
      <c r="L610" s="2"/>
      <c r="M610" s="2"/>
      <c r="N610" s="2"/>
      <c r="O610" s="2"/>
      <c r="P610" s="2"/>
    </row>
    <row r="611" spans="1:16" ht="15.75" customHeight="1">
      <c r="A611" s="2"/>
      <c r="B611" s="2"/>
      <c r="C611" s="2"/>
      <c r="D611" s="2"/>
      <c r="E611" s="2"/>
      <c r="F611" s="2"/>
      <c r="G611" s="2"/>
      <c r="H611" s="2"/>
      <c r="I611" s="459"/>
      <c r="J611" s="2"/>
      <c r="K611" s="2"/>
      <c r="L611" s="2"/>
      <c r="M611" s="2"/>
      <c r="N611" s="2"/>
      <c r="O611" s="2"/>
      <c r="P611" s="2"/>
    </row>
    <row r="612" spans="1:16" ht="15.75" customHeight="1">
      <c r="A612" s="2"/>
      <c r="B612" s="2"/>
      <c r="C612" s="2"/>
      <c r="D612" s="2"/>
      <c r="E612" s="2"/>
      <c r="F612" s="2"/>
      <c r="G612" s="2"/>
      <c r="H612" s="2"/>
      <c r="I612" s="459"/>
      <c r="J612" s="2"/>
      <c r="K612" s="2"/>
      <c r="L612" s="2"/>
      <c r="M612" s="2"/>
      <c r="N612" s="2"/>
      <c r="O612" s="2"/>
      <c r="P612" s="2"/>
    </row>
    <row r="613" spans="1:16" ht="15.75" customHeight="1">
      <c r="A613" s="2"/>
      <c r="B613" s="2"/>
      <c r="C613" s="2"/>
      <c r="D613" s="2"/>
      <c r="E613" s="2"/>
      <c r="F613" s="2"/>
      <c r="G613" s="2"/>
      <c r="H613" s="2"/>
      <c r="I613" s="459"/>
      <c r="J613" s="2"/>
      <c r="K613" s="2"/>
      <c r="L613" s="2"/>
      <c r="M613" s="2"/>
      <c r="N613" s="2"/>
      <c r="O613" s="2"/>
      <c r="P613" s="2"/>
    </row>
    <row r="614" spans="1:16" ht="15.75" customHeight="1">
      <c r="A614" s="2"/>
      <c r="B614" s="2"/>
      <c r="C614" s="2"/>
      <c r="D614" s="2"/>
      <c r="E614" s="2"/>
      <c r="F614" s="2"/>
      <c r="G614" s="2"/>
      <c r="H614" s="2"/>
      <c r="I614" s="459"/>
      <c r="J614" s="2"/>
      <c r="K614" s="2"/>
      <c r="L614" s="2"/>
      <c r="M614" s="2"/>
      <c r="N614" s="2"/>
      <c r="O614" s="2"/>
      <c r="P614" s="2"/>
    </row>
    <row r="615" spans="1:16" ht="15.75" customHeight="1">
      <c r="A615" s="2"/>
      <c r="B615" s="2"/>
      <c r="C615" s="2"/>
      <c r="D615" s="2"/>
      <c r="E615" s="2"/>
      <c r="F615" s="2"/>
      <c r="G615" s="2"/>
      <c r="H615" s="2"/>
      <c r="I615" s="459"/>
      <c r="J615" s="2"/>
      <c r="K615" s="2"/>
      <c r="L615" s="2"/>
      <c r="M615" s="2"/>
      <c r="N615" s="2"/>
      <c r="O615" s="2"/>
      <c r="P615" s="2"/>
    </row>
    <row r="616" spans="1:16" ht="15.75" customHeight="1">
      <c r="A616" s="2"/>
      <c r="B616" s="2"/>
      <c r="C616" s="2"/>
      <c r="D616" s="2"/>
      <c r="E616" s="2"/>
      <c r="F616" s="2"/>
      <c r="G616" s="2"/>
      <c r="H616" s="2"/>
      <c r="I616" s="459"/>
      <c r="J616" s="2"/>
      <c r="K616" s="2"/>
      <c r="L616" s="2"/>
      <c r="M616" s="2"/>
      <c r="N616" s="2"/>
      <c r="O616" s="2"/>
      <c r="P616" s="2"/>
    </row>
    <row r="617" spans="1:16" ht="15.75" customHeight="1">
      <c r="A617" s="2"/>
      <c r="B617" s="2"/>
      <c r="C617" s="2"/>
      <c r="D617" s="2"/>
      <c r="E617" s="2"/>
      <c r="F617" s="2"/>
      <c r="G617" s="2"/>
      <c r="H617" s="2"/>
      <c r="I617" s="459"/>
      <c r="J617" s="2"/>
      <c r="K617" s="2"/>
      <c r="L617" s="2"/>
      <c r="M617" s="2"/>
      <c r="N617" s="2"/>
      <c r="O617" s="2"/>
      <c r="P617" s="2"/>
    </row>
    <row r="618" spans="1:16" ht="15.75" customHeight="1">
      <c r="A618" s="2"/>
      <c r="B618" s="2"/>
      <c r="C618" s="2"/>
      <c r="D618" s="2"/>
      <c r="E618" s="2"/>
      <c r="F618" s="2"/>
      <c r="G618" s="2"/>
      <c r="H618" s="2"/>
      <c r="I618" s="459"/>
      <c r="J618" s="2"/>
      <c r="K618" s="2"/>
      <c r="L618" s="2"/>
      <c r="M618" s="2"/>
      <c r="N618" s="2"/>
      <c r="O618" s="2"/>
      <c r="P618" s="2"/>
    </row>
    <row r="619" spans="1:16" ht="15.75" customHeight="1">
      <c r="A619" s="2"/>
      <c r="B619" s="2"/>
      <c r="C619" s="2"/>
      <c r="D619" s="2"/>
      <c r="E619" s="2"/>
      <c r="F619" s="2"/>
      <c r="G619" s="2"/>
      <c r="H619" s="2"/>
      <c r="I619" s="459"/>
      <c r="J619" s="2"/>
      <c r="K619" s="2"/>
      <c r="L619" s="2"/>
      <c r="M619" s="2"/>
      <c r="N619" s="2"/>
      <c r="O619" s="2"/>
      <c r="P619" s="2"/>
    </row>
    <row r="620" spans="1:16" ht="15.75" customHeight="1">
      <c r="A620" s="2"/>
      <c r="B620" s="2"/>
      <c r="C620" s="2"/>
      <c r="D620" s="2"/>
      <c r="E620" s="2"/>
      <c r="F620" s="2"/>
      <c r="G620" s="2"/>
      <c r="H620" s="2"/>
      <c r="I620" s="459"/>
      <c r="J620" s="2"/>
      <c r="K620" s="2"/>
      <c r="L620" s="2"/>
      <c r="M620" s="2"/>
      <c r="N620" s="2"/>
      <c r="O620" s="2"/>
      <c r="P620" s="2"/>
    </row>
    <row r="621" spans="1:16" ht="15.75" customHeight="1">
      <c r="A621" s="2"/>
      <c r="B621" s="2"/>
      <c r="C621" s="2"/>
      <c r="D621" s="2"/>
      <c r="E621" s="2"/>
      <c r="F621" s="2"/>
      <c r="G621" s="2"/>
      <c r="H621" s="2"/>
      <c r="I621" s="459"/>
      <c r="J621" s="2"/>
      <c r="K621" s="2"/>
      <c r="L621" s="2"/>
      <c r="M621" s="2"/>
      <c r="N621" s="2"/>
      <c r="O621" s="2"/>
      <c r="P621" s="2"/>
    </row>
    <row r="622" spans="1:16" ht="15.75" customHeight="1">
      <c r="A622" s="2"/>
      <c r="B622" s="2"/>
      <c r="C622" s="2"/>
      <c r="D622" s="2"/>
      <c r="E622" s="2"/>
      <c r="F622" s="2"/>
      <c r="G622" s="2"/>
      <c r="H622" s="2"/>
      <c r="I622" s="459"/>
      <c r="J622" s="2"/>
      <c r="K622" s="2"/>
      <c r="L622" s="2"/>
      <c r="M622" s="2"/>
      <c r="N622" s="2"/>
      <c r="O622" s="2"/>
      <c r="P622" s="2"/>
    </row>
    <row r="623" spans="1:16" ht="15.75" customHeight="1">
      <c r="A623" s="2"/>
      <c r="B623" s="2"/>
      <c r="C623" s="2"/>
      <c r="D623" s="2"/>
      <c r="E623" s="2"/>
      <c r="F623" s="2"/>
      <c r="G623" s="2"/>
      <c r="H623" s="2"/>
      <c r="I623" s="459"/>
      <c r="J623" s="2"/>
      <c r="K623" s="2"/>
      <c r="L623" s="2"/>
      <c r="M623" s="2"/>
      <c r="N623" s="2"/>
      <c r="O623" s="2"/>
      <c r="P623" s="2"/>
    </row>
    <row r="624" spans="1:16" ht="15.75" customHeight="1">
      <c r="A624" s="2"/>
      <c r="B624" s="2"/>
      <c r="C624" s="2"/>
      <c r="D624" s="2"/>
      <c r="E624" s="2"/>
      <c r="F624" s="2"/>
      <c r="G624" s="2"/>
      <c r="H624" s="2"/>
      <c r="I624" s="459"/>
      <c r="J624" s="2"/>
      <c r="K624" s="2"/>
      <c r="L624" s="2"/>
      <c r="M624" s="2"/>
      <c r="N624" s="2"/>
      <c r="O624" s="2"/>
      <c r="P624" s="2"/>
    </row>
    <row r="625" spans="1:16" ht="15.75" customHeight="1">
      <c r="A625" s="2"/>
      <c r="B625" s="2"/>
      <c r="C625" s="2"/>
      <c r="D625" s="2"/>
      <c r="E625" s="2"/>
      <c r="F625" s="2"/>
      <c r="G625" s="2"/>
      <c r="H625" s="2"/>
      <c r="I625" s="459"/>
      <c r="J625" s="2"/>
      <c r="K625" s="2"/>
      <c r="L625" s="2"/>
      <c r="M625" s="2"/>
      <c r="N625" s="2"/>
      <c r="O625" s="2"/>
      <c r="P625" s="2"/>
    </row>
    <row r="626" spans="1:16" ht="15.75" customHeight="1">
      <c r="A626" s="2"/>
      <c r="B626" s="2"/>
      <c r="C626" s="2"/>
      <c r="D626" s="2"/>
      <c r="E626" s="2"/>
      <c r="F626" s="2"/>
      <c r="G626" s="2"/>
      <c r="H626" s="2"/>
      <c r="I626" s="459"/>
      <c r="J626" s="2"/>
      <c r="K626" s="2"/>
      <c r="L626" s="2"/>
      <c r="M626" s="2"/>
      <c r="N626" s="2"/>
      <c r="O626" s="2"/>
      <c r="P626" s="2"/>
    </row>
    <row r="627" spans="1:16" ht="15.75" customHeight="1">
      <c r="A627" s="2"/>
      <c r="B627" s="2"/>
      <c r="C627" s="2"/>
      <c r="D627" s="2"/>
      <c r="E627" s="2"/>
      <c r="F627" s="2"/>
      <c r="G627" s="2"/>
      <c r="H627" s="2"/>
      <c r="I627" s="459"/>
      <c r="J627" s="2"/>
      <c r="K627" s="2"/>
      <c r="L627" s="2"/>
      <c r="M627" s="2"/>
      <c r="N627" s="2"/>
      <c r="O627" s="2"/>
      <c r="P627" s="2"/>
    </row>
    <row r="628" spans="1:16" ht="15.75" customHeight="1">
      <c r="A628" s="2"/>
      <c r="B628" s="2"/>
      <c r="C628" s="2"/>
      <c r="D628" s="2"/>
      <c r="E628" s="2"/>
      <c r="F628" s="2"/>
      <c r="G628" s="2"/>
      <c r="H628" s="2"/>
      <c r="I628" s="459"/>
      <c r="J628" s="2"/>
      <c r="K628" s="2"/>
      <c r="L628" s="2"/>
      <c r="M628" s="2"/>
      <c r="N628" s="2"/>
      <c r="O628" s="2"/>
      <c r="P628" s="2"/>
    </row>
    <row r="629" spans="1:16" ht="15.75" customHeight="1">
      <c r="A629" s="2"/>
      <c r="B629" s="2"/>
      <c r="C629" s="2"/>
      <c r="D629" s="2"/>
      <c r="E629" s="2"/>
      <c r="F629" s="2"/>
      <c r="G629" s="2"/>
      <c r="H629" s="2"/>
      <c r="I629" s="459"/>
      <c r="J629" s="2"/>
      <c r="K629" s="2"/>
      <c r="L629" s="2"/>
      <c r="M629" s="2"/>
      <c r="N629" s="2"/>
      <c r="O629" s="2"/>
      <c r="P629" s="2"/>
    </row>
    <row r="630" spans="1:16" ht="15.75" customHeight="1">
      <c r="A630" s="2"/>
      <c r="B630" s="2"/>
      <c r="C630" s="2"/>
      <c r="D630" s="2"/>
      <c r="E630" s="2"/>
      <c r="F630" s="2"/>
      <c r="G630" s="2"/>
      <c r="H630" s="2"/>
      <c r="I630" s="459"/>
      <c r="J630" s="2"/>
      <c r="K630" s="2"/>
      <c r="L630" s="2"/>
      <c r="M630" s="2"/>
      <c r="N630" s="2"/>
      <c r="O630" s="2"/>
      <c r="P630" s="2"/>
    </row>
    <row r="631" spans="1:16" ht="15.75" customHeight="1">
      <c r="A631" s="2"/>
      <c r="B631" s="2"/>
      <c r="C631" s="2"/>
      <c r="D631" s="2"/>
      <c r="E631" s="2"/>
      <c r="F631" s="2"/>
      <c r="G631" s="2"/>
      <c r="H631" s="2"/>
      <c r="I631" s="459"/>
      <c r="J631" s="2"/>
      <c r="K631" s="2"/>
      <c r="L631" s="2"/>
      <c r="M631" s="2"/>
      <c r="N631" s="2"/>
      <c r="O631" s="2"/>
      <c r="P631" s="2"/>
    </row>
    <row r="632" spans="1:16" ht="15.75" customHeight="1">
      <c r="A632" s="2"/>
      <c r="B632" s="2"/>
      <c r="C632" s="2"/>
      <c r="D632" s="2"/>
      <c r="E632" s="2"/>
      <c r="F632" s="2"/>
      <c r="G632" s="2"/>
      <c r="H632" s="2"/>
      <c r="I632" s="459"/>
      <c r="J632" s="2"/>
      <c r="K632" s="2"/>
      <c r="L632" s="2"/>
      <c r="M632" s="2"/>
      <c r="N632" s="2"/>
      <c r="O632" s="2"/>
      <c r="P632" s="2"/>
    </row>
    <row r="633" spans="1:16" ht="15.75" customHeight="1">
      <c r="A633" s="2"/>
      <c r="B633" s="2"/>
      <c r="C633" s="2"/>
      <c r="D633" s="2"/>
      <c r="E633" s="2"/>
      <c r="F633" s="2"/>
      <c r="G633" s="2"/>
      <c r="H633" s="2"/>
      <c r="I633" s="459"/>
      <c r="J633" s="2"/>
      <c r="K633" s="2"/>
      <c r="L633" s="2"/>
      <c r="M633" s="2"/>
      <c r="N633" s="2"/>
      <c r="O633" s="2"/>
      <c r="P633" s="2"/>
    </row>
    <row r="634" spans="1:16" ht="15.75" customHeight="1">
      <c r="A634" s="2"/>
      <c r="B634" s="2"/>
      <c r="C634" s="2"/>
      <c r="D634" s="2"/>
      <c r="E634" s="2"/>
      <c r="F634" s="2"/>
      <c r="G634" s="2"/>
      <c r="H634" s="2"/>
      <c r="I634" s="459"/>
      <c r="J634" s="2"/>
      <c r="K634" s="2"/>
      <c r="L634" s="2"/>
      <c r="M634" s="2"/>
      <c r="N634" s="2"/>
      <c r="O634" s="2"/>
      <c r="P634" s="2"/>
    </row>
    <row r="635" spans="1:16" ht="15.75" customHeight="1">
      <c r="A635" s="2"/>
      <c r="B635" s="2"/>
      <c r="C635" s="2"/>
      <c r="D635" s="2"/>
      <c r="E635" s="2"/>
      <c r="F635" s="2"/>
      <c r="G635" s="2"/>
      <c r="H635" s="2"/>
      <c r="I635" s="459"/>
      <c r="J635" s="2"/>
      <c r="K635" s="2"/>
      <c r="L635" s="2"/>
      <c r="M635" s="2"/>
      <c r="N635" s="2"/>
      <c r="O635" s="2"/>
      <c r="P635" s="2"/>
    </row>
    <row r="636" spans="1:16" ht="15.75" customHeight="1">
      <c r="A636" s="2"/>
      <c r="B636" s="2"/>
      <c r="C636" s="2"/>
      <c r="D636" s="2"/>
      <c r="E636" s="2"/>
      <c r="F636" s="2"/>
      <c r="G636" s="2"/>
      <c r="H636" s="2"/>
      <c r="I636" s="459"/>
      <c r="J636" s="2"/>
      <c r="K636" s="2"/>
      <c r="L636" s="2"/>
      <c r="M636" s="2"/>
      <c r="N636" s="2"/>
      <c r="O636" s="2"/>
      <c r="P636" s="2"/>
    </row>
    <row r="637" spans="1:16" ht="15.75" customHeight="1">
      <c r="A637" s="2"/>
      <c r="B637" s="2"/>
      <c r="C637" s="2"/>
      <c r="D637" s="2"/>
      <c r="E637" s="2"/>
      <c r="F637" s="2"/>
      <c r="G637" s="2"/>
      <c r="H637" s="2"/>
      <c r="I637" s="459"/>
      <c r="J637" s="2"/>
      <c r="K637" s="2"/>
      <c r="L637" s="2"/>
      <c r="M637" s="2"/>
      <c r="N637" s="2"/>
      <c r="O637" s="2"/>
      <c r="P637" s="2"/>
    </row>
    <row r="638" spans="1:16" ht="15.75" customHeight="1">
      <c r="A638" s="2"/>
      <c r="B638" s="2"/>
      <c r="C638" s="2"/>
      <c r="D638" s="2"/>
      <c r="E638" s="2"/>
      <c r="F638" s="2"/>
      <c r="G638" s="2"/>
      <c r="H638" s="2"/>
      <c r="I638" s="459"/>
      <c r="J638" s="2"/>
      <c r="K638" s="2"/>
      <c r="L638" s="2"/>
      <c r="M638" s="2"/>
      <c r="N638" s="2"/>
      <c r="O638" s="2"/>
      <c r="P638" s="2"/>
    </row>
    <row r="639" spans="1:16" ht="15.75" customHeight="1">
      <c r="A639" s="2"/>
      <c r="B639" s="2"/>
      <c r="C639" s="2"/>
      <c r="D639" s="2"/>
      <c r="E639" s="2"/>
      <c r="F639" s="2"/>
      <c r="G639" s="2"/>
      <c r="H639" s="2"/>
      <c r="I639" s="459"/>
      <c r="J639" s="2"/>
      <c r="K639" s="2"/>
      <c r="L639" s="2"/>
      <c r="M639" s="2"/>
      <c r="N639" s="2"/>
      <c r="O639" s="2"/>
      <c r="P639" s="2"/>
    </row>
    <row r="640" spans="1:16" ht="15.75" customHeight="1">
      <c r="A640" s="2"/>
      <c r="B640" s="2"/>
      <c r="C640" s="2"/>
      <c r="D640" s="2"/>
      <c r="E640" s="2"/>
      <c r="F640" s="2"/>
      <c r="G640" s="2"/>
      <c r="H640" s="2"/>
      <c r="I640" s="459"/>
      <c r="J640" s="2"/>
      <c r="K640" s="2"/>
      <c r="L640" s="2"/>
      <c r="M640" s="2"/>
      <c r="N640" s="2"/>
      <c r="O640" s="2"/>
      <c r="P640" s="2"/>
    </row>
    <row r="641" spans="1:16" ht="15.75" customHeight="1">
      <c r="A641" s="2"/>
      <c r="B641" s="2"/>
      <c r="C641" s="2"/>
      <c r="D641" s="2"/>
      <c r="E641" s="2"/>
      <c r="F641" s="2"/>
      <c r="G641" s="2"/>
      <c r="H641" s="2"/>
      <c r="I641" s="459"/>
      <c r="J641" s="2"/>
      <c r="K641" s="2"/>
      <c r="L641" s="2"/>
      <c r="M641" s="2"/>
      <c r="N641" s="2"/>
      <c r="O641" s="2"/>
      <c r="P641" s="2"/>
    </row>
    <row r="642" spans="1:16" ht="15.75" customHeight="1">
      <c r="A642" s="2"/>
      <c r="B642" s="2"/>
      <c r="C642" s="2"/>
      <c r="D642" s="2"/>
      <c r="E642" s="2"/>
      <c r="F642" s="2"/>
      <c r="G642" s="2"/>
      <c r="H642" s="2"/>
      <c r="I642" s="459"/>
      <c r="J642" s="2"/>
      <c r="K642" s="2"/>
      <c r="L642" s="2"/>
      <c r="M642" s="2"/>
      <c r="N642" s="2"/>
      <c r="O642" s="2"/>
      <c r="P642" s="2"/>
    </row>
    <row r="643" spans="1:16" ht="15.75" customHeight="1">
      <c r="A643" s="2"/>
      <c r="B643" s="2"/>
      <c r="C643" s="2"/>
      <c r="D643" s="2"/>
      <c r="E643" s="2"/>
      <c r="F643" s="2"/>
      <c r="G643" s="2"/>
      <c r="H643" s="2"/>
      <c r="I643" s="459"/>
      <c r="J643" s="2"/>
      <c r="K643" s="2"/>
      <c r="L643" s="2"/>
      <c r="M643" s="2"/>
      <c r="N643" s="2"/>
      <c r="O643" s="2"/>
      <c r="P643" s="2"/>
    </row>
    <row r="644" spans="1:16" ht="15.75" customHeight="1">
      <c r="A644" s="2"/>
      <c r="B644" s="2"/>
      <c r="C644" s="2"/>
      <c r="D644" s="2"/>
      <c r="E644" s="2"/>
      <c r="F644" s="2"/>
      <c r="G644" s="2"/>
      <c r="H644" s="2"/>
      <c r="I644" s="459"/>
      <c r="J644" s="2"/>
      <c r="K644" s="2"/>
      <c r="L644" s="2"/>
      <c r="M644" s="2"/>
      <c r="N644" s="2"/>
      <c r="O644" s="2"/>
      <c r="P644" s="2"/>
    </row>
    <row r="645" spans="1:16" ht="15.75" customHeight="1">
      <c r="A645" s="2"/>
      <c r="B645" s="2"/>
      <c r="C645" s="2"/>
      <c r="D645" s="2"/>
      <c r="E645" s="2"/>
      <c r="F645" s="2"/>
      <c r="G645" s="2"/>
      <c r="H645" s="2"/>
      <c r="I645" s="459"/>
      <c r="J645" s="2"/>
      <c r="K645" s="2"/>
      <c r="L645" s="2"/>
      <c r="M645" s="2"/>
      <c r="N645" s="2"/>
      <c r="O645" s="2"/>
      <c r="P645" s="2"/>
    </row>
    <row r="646" spans="1:16" ht="15.75" customHeight="1">
      <c r="A646" s="2"/>
      <c r="B646" s="2"/>
      <c r="C646" s="2"/>
      <c r="D646" s="2"/>
      <c r="E646" s="2"/>
      <c r="F646" s="2"/>
      <c r="G646" s="2"/>
      <c r="H646" s="2"/>
      <c r="I646" s="459"/>
      <c r="J646" s="2"/>
      <c r="K646" s="2"/>
      <c r="L646" s="2"/>
      <c r="M646" s="2"/>
      <c r="N646" s="2"/>
      <c r="O646" s="2"/>
      <c r="P646" s="2"/>
    </row>
    <row r="647" spans="1:16" ht="15.75" customHeight="1">
      <c r="A647" s="2"/>
      <c r="B647" s="2"/>
      <c r="C647" s="2"/>
      <c r="D647" s="2"/>
      <c r="E647" s="2"/>
      <c r="F647" s="2"/>
      <c r="G647" s="2"/>
      <c r="H647" s="2"/>
      <c r="I647" s="459"/>
      <c r="J647" s="2"/>
      <c r="K647" s="2"/>
      <c r="L647" s="2"/>
      <c r="M647" s="2"/>
      <c r="N647" s="2"/>
      <c r="O647" s="2"/>
      <c r="P647" s="2"/>
    </row>
    <row r="648" spans="1:16" ht="15.75" customHeight="1">
      <c r="A648" s="2"/>
      <c r="B648" s="2"/>
      <c r="C648" s="2"/>
      <c r="D648" s="2"/>
      <c r="E648" s="2"/>
      <c r="F648" s="2"/>
      <c r="G648" s="2"/>
      <c r="H648" s="2"/>
      <c r="I648" s="459"/>
      <c r="J648" s="2"/>
      <c r="K648" s="2"/>
      <c r="L648" s="2"/>
      <c r="M648" s="2"/>
      <c r="N648" s="2"/>
      <c r="O648" s="2"/>
      <c r="P648" s="2"/>
    </row>
    <row r="649" spans="1:16" ht="15.75" customHeight="1">
      <c r="A649" s="2"/>
      <c r="B649" s="2"/>
      <c r="C649" s="2"/>
      <c r="D649" s="2"/>
      <c r="E649" s="2"/>
      <c r="F649" s="2"/>
      <c r="G649" s="2"/>
      <c r="H649" s="2"/>
      <c r="I649" s="459"/>
      <c r="J649" s="2"/>
      <c r="K649" s="2"/>
      <c r="L649" s="2"/>
      <c r="M649" s="2"/>
      <c r="N649" s="2"/>
      <c r="O649" s="2"/>
      <c r="P649" s="2"/>
    </row>
    <row r="650" spans="1:16" ht="15.75" customHeight="1">
      <c r="A650" s="2"/>
      <c r="B650" s="2"/>
      <c r="C650" s="2"/>
      <c r="D650" s="2"/>
      <c r="E650" s="2"/>
      <c r="F650" s="2"/>
      <c r="G650" s="2"/>
      <c r="H650" s="2"/>
      <c r="I650" s="459"/>
      <c r="J650" s="2"/>
      <c r="K650" s="2"/>
      <c r="L650" s="2"/>
      <c r="M650" s="2"/>
      <c r="N650" s="2"/>
      <c r="O650" s="2"/>
      <c r="P650" s="2"/>
    </row>
    <row r="651" spans="1:16" ht="15.75" customHeight="1">
      <c r="A651" s="2"/>
      <c r="B651" s="2"/>
      <c r="C651" s="2"/>
      <c r="D651" s="2"/>
      <c r="E651" s="2"/>
      <c r="F651" s="2"/>
      <c r="G651" s="2"/>
      <c r="H651" s="2"/>
      <c r="I651" s="459"/>
      <c r="J651" s="2"/>
      <c r="K651" s="2"/>
      <c r="L651" s="2"/>
      <c r="M651" s="2"/>
      <c r="N651" s="2"/>
      <c r="O651" s="2"/>
      <c r="P651" s="2"/>
    </row>
    <row r="652" spans="1:16" ht="15.75" customHeight="1">
      <c r="A652" s="2"/>
      <c r="B652" s="2"/>
      <c r="C652" s="2"/>
      <c r="D652" s="2"/>
      <c r="E652" s="2"/>
      <c r="F652" s="2"/>
      <c r="G652" s="2"/>
      <c r="H652" s="2"/>
      <c r="I652" s="459"/>
      <c r="J652" s="2"/>
      <c r="K652" s="2"/>
      <c r="L652" s="2"/>
      <c r="M652" s="2"/>
      <c r="N652" s="2"/>
      <c r="O652" s="2"/>
      <c r="P652" s="2"/>
    </row>
    <row r="653" spans="1:16" ht="15.75" customHeight="1">
      <c r="A653" s="2"/>
      <c r="B653" s="2"/>
      <c r="C653" s="2"/>
      <c r="D653" s="2"/>
      <c r="E653" s="2"/>
      <c r="F653" s="2"/>
      <c r="G653" s="2"/>
      <c r="H653" s="2"/>
      <c r="I653" s="459"/>
      <c r="J653" s="2"/>
      <c r="K653" s="2"/>
      <c r="L653" s="2"/>
      <c r="M653" s="2"/>
      <c r="N653" s="2"/>
      <c r="O653" s="2"/>
      <c r="P653" s="2"/>
    </row>
    <row r="654" spans="1:16" ht="15.75" customHeight="1">
      <c r="A654" s="2"/>
      <c r="B654" s="2"/>
      <c r="C654" s="2"/>
      <c r="D654" s="2"/>
      <c r="E654" s="2"/>
      <c r="F654" s="2"/>
      <c r="G654" s="2"/>
      <c r="H654" s="2"/>
      <c r="I654" s="459"/>
      <c r="J654" s="2"/>
      <c r="K654" s="2"/>
      <c r="L654" s="2"/>
      <c r="M654" s="2"/>
      <c r="N654" s="2"/>
      <c r="O654" s="2"/>
      <c r="P654" s="2"/>
    </row>
    <row r="655" spans="1:16" ht="15.75" customHeight="1">
      <c r="A655" s="2"/>
      <c r="B655" s="2"/>
      <c r="C655" s="2"/>
      <c r="D655" s="2"/>
      <c r="E655" s="2"/>
      <c r="F655" s="2"/>
      <c r="G655" s="2"/>
      <c r="H655" s="2"/>
      <c r="I655" s="459"/>
      <c r="J655" s="2"/>
      <c r="K655" s="2"/>
      <c r="L655" s="2"/>
      <c r="M655" s="2"/>
      <c r="N655" s="2"/>
      <c r="O655" s="2"/>
      <c r="P655" s="2"/>
    </row>
    <row r="656" spans="1:16" ht="15.75" customHeight="1">
      <c r="A656" s="2"/>
      <c r="B656" s="2"/>
      <c r="C656" s="2"/>
      <c r="D656" s="2"/>
      <c r="E656" s="2"/>
      <c r="F656" s="2"/>
      <c r="G656" s="2"/>
      <c r="H656" s="2"/>
      <c r="I656" s="459"/>
      <c r="J656" s="2"/>
      <c r="K656" s="2"/>
      <c r="L656" s="2"/>
      <c r="M656" s="2"/>
      <c r="N656" s="2"/>
      <c r="O656" s="2"/>
      <c r="P656" s="2"/>
    </row>
    <row r="657" spans="1:16" ht="15.75" customHeight="1">
      <c r="A657" s="2"/>
      <c r="B657" s="2"/>
      <c r="C657" s="2"/>
      <c r="D657" s="2"/>
      <c r="E657" s="2"/>
      <c r="F657" s="2"/>
      <c r="G657" s="2"/>
      <c r="H657" s="2"/>
      <c r="I657" s="459"/>
      <c r="J657" s="2"/>
      <c r="K657" s="2"/>
      <c r="L657" s="2"/>
      <c r="M657" s="2"/>
      <c r="N657" s="2"/>
      <c r="O657" s="2"/>
      <c r="P657" s="2"/>
    </row>
    <row r="658" spans="1:16" ht="15.75" customHeight="1">
      <c r="A658" s="2"/>
      <c r="B658" s="2"/>
      <c r="C658" s="2"/>
      <c r="D658" s="2"/>
      <c r="E658" s="2"/>
      <c r="F658" s="2"/>
      <c r="G658" s="2"/>
      <c r="H658" s="2"/>
      <c r="I658" s="459"/>
      <c r="J658" s="2"/>
      <c r="K658" s="2"/>
      <c r="L658" s="2"/>
      <c r="M658" s="2"/>
      <c r="N658" s="2"/>
      <c r="O658" s="2"/>
      <c r="P658" s="2"/>
    </row>
    <row r="659" spans="1:16" ht="15.75" customHeight="1">
      <c r="A659" s="2"/>
      <c r="B659" s="2"/>
      <c r="C659" s="2"/>
      <c r="D659" s="2"/>
      <c r="E659" s="2"/>
      <c r="F659" s="2"/>
      <c r="G659" s="2"/>
      <c r="H659" s="2"/>
      <c r="I659" s="459"/>
      <c r="J659" s="2"/>
      <c r="K659" s="2"/>
      <c r="L659" s="2"/>
      <c r="M659" s="2"/>
      <c r="N659" s="2"/>
      <c r="O659" s="2"/>
      <c r="P659" s="2"/>
    </row>
    <row r="660" spans="1:16" ht="15.75" customHeight="1">
      <c r="A660" s="2"/>
      <c r="B660" s="2"/>
      <c r="C660" s="2"/>
      <c r="D660" s="2"/>
      <c r="E660" s="2"/>
      <c r="F660" s="2"/>
      <c r="G660" s="2"/>
      <c r="H660" s="2"/>
      <c r="I660" s="459"/>
      <c r="J660" s="2"/>
      <c r="K660" s="2"/>
      <c r="L660" s="2"/>
      <c r="M660" s="2"/>
      <c r="N660" s="2"/>
      <c r="O660" s="2"/>
      <c r="P660" s="2"/>
    </row>
    <row r="661" spans="1:16" ht="15.75" customHeight="1">
      <c r="A661" s="2"/>
      <c r="B661" s="2"/>
      <c r="C661" s="2"/>
      <c r="D661" s="2"/>
      <c r="E661" s="2"/>
      <c r="F661" s="2"/>
      <c r="G661" s="2"/>
      <c r="H661" s="2"/>
      <c r="I661" s="459"/>
      <c r="J661" s="2"/>
      <c r="K661" s="2"/>
      <c r="L661" s="2"/>
      <c r="M661" s="2"/>
      <c r="N661" s="2"/>
      <c r="O661" s="2"/>
      <c r="P661" s="2"/>
    </row>
    <row r="662" spans="1:16" ht="15.75" customHeight="1">
      <c r="A662" s="2"/>
      <c r="B662" s="2"/>
      <c r="C662" s="2"/>
      <c r="D662" s="2"/>
      <c r="E662" s="2"/>
      <c r="F662" s="2"/>
      <c r="G662" s="2"/>
      <c r="H662" s="2"/>
      <c r="I662" s="459"/>
      <c r="J662" s="2"/>
      <c r="K662" s="2"/>
      <c r="L662" s="2"/>
      <c r="M662" s="2"/>
      <c r="N662" s="2"/>
      <c r="O662" s="2"/>
      <c r="P662" s="2"/>
    </row>
    <row r="663" spans="1:16" ht="15.75" customHeight="1">
      <c r="A663" s="2"/>
      <c r="B663" s="2"/>
      <c r="C663" s="2"/>
      <c r="D663" s="2"/>
      <c r="E663" s="2"/>
      <c r="F663" s="2"/>
      <c r="G663" s="2"/>
      <c r="H663" s="2"/>
      <c r="I663" s="459"/>
      <c r="J663" s="2"/>
      <c r="K663" s="2"/>
      <c r="L663" s="2"/>
      <c r="M663" s="2"/>
      <c r="N663" s="2"/>
      <c r="O663" s="2"/>
      <c r="P663" s="2"/>
    </row>
    <row r="664" spans="1:16" ht="15.75" customHeight="1">
      <c r="A664" s="2"/>
      <c r="B664" s="2"/>
      <c r="C664" s="2"/>
      <c r="D664" s="2"/>
      <c r="E664" s="2"/>
      <c r="F664" s="2"/>
      <c r="G664" s="2"/>
      <c r="H664" s="2"/>
      <c r="I664" s="459"/>
      <c r="J664" s="2"/>
      <c r="K664" s="2"/>
      <c r="L664" s="2"/>
      <c r="M664" s="2"/>
      <c r="N664" s="2"/>
      <c r="O664" s="2"/>
      <c r="P664" s="2"/>
    </row>
    <row r="665" spans="1:16" ht="15.75" customHeight="1">
      <c r="A665" s="2"/>
      <c r="B665" s="2"/>
      <c r="C665" s="2"/>
      <c r="D665" s="2"/>
      <c r="E665" s="2"/>
      <c r="F665" s="2"/>
      <c r="G665" s="2"/>
      <c r="H665" s="2"/>
      <c r="I665" s="459"/>
      <c r="J665" s="2"/>
      <c r="K665" s="2"/>
      <c r="L665" s="2"/>
      <c r="M665" s="2"/>
      <c r="N665" s="2"/>
      <c r="O665" s="2"/>
      <c r="P665" s="2"/>
    </row>
    <row r="666" spans="1:16" ht="15.75" customHeight="1">
      <c r="A666" s="2"/>
      <c r="B666" s="2"/>
      <c r="C666" s="2"/>
      <c r="D666" s="2"/>
      <c r="E666" s="2"/>
      <c r="F666" s="2"/>
      <c r="G666" s="2"/>
      <c r="H666" s="2"/>
      <c r="I666" s="459"/>
      <c r="J666" s="2"/>
      <c r="K666" s="2"/>
      <c r="L666" s="2"/>
      <c r="M666" s="2"/>
      <c r="N666" s="2"/>
      <c r="O666" s="2"/>
      <c r="P666" s="2"/>
    </row>
    <row r="667" spans="1:16" ht="15.75" customHeight="1">
      <c r="A667" s="2"/>
      <c r="B667" s="2"/>
      <c r="C667" s="2"/>
      <c r="D667" s="2"/>
      <c r="E667" s="2"/>
      <c r="F667" s="2"/>
      <c r="G667" s="2"/>
      <c r="H667" s="2"/>
      <c r="I667" s="459"/>
      <c r="J667" s="2"/>
      <c r="K667" s="2"/>
      <c r="L667" s="2"/>
      <c r="M667" s="2"/>
      <c r="N667" s="2"/>
      <c r="O667" s="2"/>
      <c r="P667" s="2"/>
    </row>
    <row r="668" spans="1:16" ht="15.75" customHeight="1">
      <c r="A668" s="2"/>
      <c r="B668" s="2"/>
      <c r="C668" s="2"/>
      <c r="D668" s="2"/>
      <c r="E668" s="2"/>
      <c r="F668" s="2"/>
      <c r="G668" s="2"/>
      <c r="H668" s="2"/>
      <c r="I668" s="459"/>
      <c r="J668" s="2"/>
      <c r="K668" s="2"/>
      <c r="L668" s="2"/>
      <c r="M668" s="2"/>
      <c r="N668" s="2"/>
      <c r="O668" s="2"/>
      <c r="P668" s="2"/>
    </row>
    <row r="669" spans="1:16" ht="15.75" customHeight="1">
      <c r="A669" s="2"/>
      <c r="B669" s="2"/>
      <c r="C669" s="2"/>
      <c r="D669" s="2"/>
      <c r="E669" s="2"/>
      <c r="F669" s="2"/>
      <c r="G669" s="2"/>
      <c r="H669" s="2"/>
      <c r="I669" s="459"/>
      <c r="J669" s="2"/>
      <c r="K669" s="2"/>
      <c r="L669" s="2"/>
      <c r="M669" s="2"/>
      <c r="N669" s="2"/>
      <c r="O669" s="2"/>
      <c r="P669" s="2"/>
    </row>
    <row r="670" spans="1:16" ht="15.75" customHeight="1">
      <c r="A670" s="2"/>
      <c r="B670" s="2"/>
      <c r="C670" s="2"/>
      <c r="D670" s="2"/>
      <c r="E670" s="2"/>
      <c r="F670" s="2"/>
      <c r="G670" s="2"/>
      <c r="H670" s="2"/>
      <c r="I670" s="459"/>
      <c r="J670" s="2"/>
      <c r="K670" s="2"/>
      <c r="L670" s="2"/>
      <c r="M670" s="2"/>
      <c r="N670" s="2"/>
      <c r="O670" s="2"/>
      <c r="P670" s="2"/>
    </row>
    <row r="671" spans="1:16" ht="15.75" customHeight="1">
      <c r="A671" s="2"/>
      <c r="B671" s="2"/>
      <c r="C671" s="2"/>
      <c r="D671" s="2"/>
      <c r="E671" s="2"/>
      <c r="F671" s="2"/>
      <c r="G671" s="2"/>
      <c r="H671" s="2"/>
      <c r="I671" s="459"/>
      <c r="J671" s="2"/>
      <c r="K671" s="2"/>
      <c r="L671" s="2"/>
      <c r="M671" s="2"/>
      <c r="N671" s="2"/>
      <c r="O671" s="2"/>
      <c r="P671" s="2"/>
    </row>
    <row r="672" spans="1:16" ht="15.75" customHeight="1">
      <c r="A672" s="2"/>
      <c r="B672" s="2"/>
      <c r="C672" s="2"/>
      <c r="D672" s="2"/>
      <c r="E672" s="2"/>
      <c r="F672" s="2"/>
      <c r="G672" s="2"/>
      <c r="H672" s="2"/>
      <c r="I672" s="459"/>
      <c r="J672" s="2"/>
      <c r="K672" s="2"/>
      <c r="L672" s="2"/>
      <c r="M672" s="2"/>
      <c r="N672" s="2"/>
      <c r="O672" s="2"/>
      <c r="P672" s="2"/>
    </row>
    <row r="673" spans="1:16" ht="15.75" customHeight="1">
      <c r="A673" s="2"/>
      <c r="B673" s="2"/>
      <c r="C673" s="2"/>
      <c r="D673" s="2"/>
      <c r="E673" s="2"/>
      <c r="F673" s="2"/>
      <c r="G673" s="2"/>
      <c r="H673" s="2"/>
      <c r="I673" s="459"/>
      <c r="J673" s="2"/>
      <c r="K673" s="2"/>
      <c r="L673" s="2"/>
      <c r="M673" s="2"/>
      <c r="N673" s="2"/>
      <c r="O673" s="2"/>
      <c r="P673" s="2"/>
    </row>
    <row r="674" spans="1:16" ht="15.75" customHeight="1">
      <c r="A674" s="2"/>
      <c r="B674" s="2"/>
      <c r="C674" s="2"/>
      <c r="D674" s="2"/>
      <c r="E674" s="2"/>
      <c r="F674" s="2"/>
      <c r="G674" s="2"/>
      <c r="H674" s="2"/>
      <c r="I674" s="459"/>
      <c r="J674" s="2"/>
      <c r="K674" s="2"/>
      <c r="L674" s="2"/>
      <c r="M674" s="2"/>
      <c r="N674" s="2"/>
      <c r="O674" s="2"/>
      <c r="P674" s="2"/>
    </row>
    <row r="675" spans="1:16" ht="15.75" customHeight="1">
      <c r="A675" s="2"/>
      <c r="B675" s="2"/>
      <c r="C675" s="2"/>
      <c r="D675" s="2"/>
      <c r="E675" s="2"/>
      <c r="F675" s="2"/>
      <c r="G675" s="2"/>
      <c r="H675" s="2"/>
      <c r="I675" s="459"/>
      <c r="J675" s="2"/>
      <c r="K675" s="2"/>
      <c r="L675" s="2"/>
      <c r="M675" s="2"/>
      <c r="N675" s="2"/>
      <c r="O675" s="2"/>
      <c r="P675" s="2"/>
    </row>
    <row r="676" spans="1:16" ht="15.75" customHeight="1">
      <c r="A676" s="2"/>
      <c r="B676" s="2"/>
      <c r="C676" s="2"/>
      <c r="D676" s="2"/>
      <c r="E676" s="2"/>
      <c r="F676" s="2"/>
      <c r="G676" s="2"/>
      <c r="H676" s="2"/>
      <c r="I676" s="459"/>
      <c r="J676" s="2"/>
      <c r="K676" s="2"/>
      <c r="L676" s="2"/>
      <c r="M676" s="2"/>
      <c r="N676" s="2"/>
      <c r="O676" s="2"/>
      <c r="P676" s="2"/>
    </row>
    <row r="677" spans="1:16" ht="15.75" customHeight="1">
      <c r="A677" s="2"/>
      <c r="B677" s="2"/>
      <c r="C677" s="2"/>
      <c r="D677" s="2"/>
      <c r="E677" s="2"/>
      <c r="F677" s="2"/>
      <c r="G677" s="2"/>
      <c r="H677" s="2"/>
      <c r="I677" s="459"/>
      <c r="J677" s="2"/>
      <c r="K677" s="2"/>
      <c r="L677" s="2"/>
      <c r="M677" s="2"/>
      <c r="N677" s="2"/>
      <c r="O677" s="2"/>
      <c r="P677" s="2"/>
    </row>
    <row r="678" spans="1:16" ht="15.75" customHeight="1">
      <c r="A678" s="2"/>
      <c r="B678" s="2"/>
      <c r="C678" s="2"/>
      <c r="D678" s="2"/>
      <c r="E678" s="2"/>
      <c r="F678" s="2"/>
      <c r="G678" s="2"/>
      <c r="H678" s="2"/>
      <c r="I678" s="459"/>
      <c r="J678" s="2"/>
      <c r="K678" s="2"/>
      <c r="L678" s="2"/>
      <c r="M678" s="2"/>
      <c r="N678" s="2"/>
      <c r="O678" s="2"/>
      <c r="P678" s="2"/>
    </row>
    <row r="679" spans="1:16" ht="15.75" customHeight="1">
      <c r="A679" s="2"/>
      <c r="B679" s="2"/>
      <c r="C679" s="2"/>
      <c r="D679" s="2"/>
      <c r="E679" s="2"/>
      <c r="F679" s="2"/>
      <c r="G679" s="2"/>
      <c r="H679" s="2"/>
      <c r="I679" s="459"/>
      <c r="J679" s="2"/>
      <c r="K679" s="2"/>
      <c r="L679" s="2"/>
      <c r="M679" s="2"/>
      <c r="N679" s="2"/>
      <c r="O679" s="2"/>
      <c r="P679" s="2"/>
    </row>
    <row r="680" spans="1:16" ht="15.75" customHeight="1">
      <c r="A680" s="2"/>
      <c r="B680" s="2"/>
      <c r="C680" s="2"/>
      <c r="D680" s="2"/>
      <c r="E680" s="2"/>
      <c r="F680" s="2"/>
      <c r="G680" s="2"/>
      <c r="H680" s="2"/>
      <c r="I680" s="459"/>
      <c r="J680" s="2"/>
      <c r="K680" s="2"/>
      <c r="L680" s="2"/>
      <c r="M680" s="2"/>
      <c r="N680" s="2"/>
      <c r="O680" s="2"/>
      <c r="P680" s="2"/>
    </row>
    <row r="681" spans="1:16" ht="15.75" customHeight="1">
      <c r="A681" s="2"/>
      <c r="B681" s="2"/>
      <c r="C681" s="2"/>
      <c r="D681" s="2"/>
      <c r="E681" s="2"/>
      <c r="F681" s="2"/>
      <c r="G681" s="2"/>
      <c r="H681" s="2"/>
      <c r="I681" s="459"/>
      <c r="J681" s="2"/>
      <c r="K681" s="2"/>
      <c r="L681" s="2"/>
      <c r="M681" s="2"/>
      <c r="N681" s="2"/>
      <c r="O681" s="2"/>
      <c r="P681" s="2"/>
    </row>
    <row r="682" spans="1:16" ht="15.75" customHeight="1">
      <c r="A682" s="2"/>
      <c r="B682" s="2"/>
      <c r="C682" s="2"/>
      <c r="D682" s="2"/>
      <c r="E682" s="2"/>
      <c r="F682" s="2"/>
      <c r="G682" s="2"/>
      <c r="H682" s="2"/>
      <c r="I682" s="459"/>
      <c r="J682" s="2"/>
      <c r="K682" s="2"/>
      <c r="L682" s="2"/>
      <c r="M682" s="2"/>
      <c r="N682" s="2"/>
      <c r="O682" s="2"/>
      <c r="P682" s="2"/>
    </row>
    <row r="683" spans="1:16" ht="15.75" customHeight="1">
      <c r="A683" s="2"/>
      <c r="B683" s="2"/>
      <c r="C683" s="2"/>
      <c r="D683" s="2"/>
      <c r="E683" s="2"/>
      <c r="F683" s="2"/>
      <c r="G683" s="2"/>
      <c r="H683" s="2"/>
      <c r="I683" s="459"/>
      <c r="J683" s="2"/>
      <c r="K683" s="2"/>
      <c r="L683" s="2"/>
      <c r="M683" s="2"/>
      <c r="N683" s="2"/>
      <c r="O683" s="2"/>
      <c r="P683" s="2"/>
    </row>
    <row r="684" spans="1:16" ht="15.75" customHeight="1">
      <c r="A684" s="2"/>
      <c r="B684" s="2"/>
      <c r="C684" s="2"/>
      <c r="D684" s="2"/>
      <c r="E684" s="2"/>
      <c r="F684" s="2"/>
      <c r="G684" s="2"/>
      <c r="H684" s="2"/>
      <c r="I684" s="459"/>
      <c r="J684" s="2"/>
      <c r="K684" s="2"/>
      <c r="L684" s="2"/>
      <c r="M684" s="2"/>
      <c r="N684" s="2"/>
      <c r="O684" s="2"/>
      <c r="P684" s="2"/>
    </row>
    <row r="685" spans="1:16" ht="15.75" customHeight="1">
      <c r="A685" s="2"/>
      <c r="B685" s="2"/>
      <c r="C685" s="2"/>
      <c r="D685" s="2"/>
      <c r="E685" s="2"/>
      <c r="F685" s="2"/>
      <c r="G685" s="2"/>
      <c r="H685" s="2"/>
      <c r="I685" s="459"/>
      <c r="J685" s="2"/>
      <c r="K685" s="2"/>
      <c r="L685" s="2"/>
      <c r="M685" s="2"/>
      <c r="N685" s="2"/>
      <c r="O685" s="2"/>
      <c r="P685" s="2"/>
    </row>
    <row r="686" spans="1:16" ht="15.75" customHeight="1">
      <c r="A686" s="2"/>
      <c r="B686" s="2"/>
      <c r="C686" s="2"/>
      <c r="D686" s="2"/>
      <c r="E686" s="2"/>
      <c r="F686" s="2"/>
      <c r="G686" s="2"/>
      <c r="H686" s="2"/>
      <c r="I686" s="459"/>
      <c r="J686" s="2"/>
      <c r="K686" s="2"/>
      <c r="L686" s="2"/>
      <c r="M686" s="2"/>
      <c r="N686" s="2"/>
      <c r="O686" s="2"/>
      <c r="P686" s="2"/>
    </row>
    <row r="687" spans="1:16" ht="15.75" customHeight="1">
      <c r="A687" s="2"/>
      <c r="B687" s="2"/>
      <c r="C687" s="2"/>
      <c r="D687" s="2"/>
      <c r="E687" s="2"/>
      <c r="F687" s="2"/>
      <c r="G687" s="2"/>
      <c r="H687" s="2"/>
      <c r="I687" s="459"/>
      <c r="J687" s="2"/>
      <c r="K687" s="2"/>
      <c r="L687" s="2"/>
      <c r="M687" s="2"/>
      <c r="N687" s="2"/>
      <c r="O687" s="2"/>
      <c r="P687" s="2"/>
    </row>
    <row r="688" spans="1:16" ht="15.75" customHeight="1">
      <c r="A688" s="2"/>
      <c r="B688" s="2"/>
      <c r="C688" s="2"/>
      <c r="D688" s="2"/>
      <c r="E688" s="2"/>
      <c r="F688" s="2"/>
      <c r="G688" s="2"/>
      <c r="H688" s="2"/>
      <c r="I688" s="459"/>
      <c r="J688" s="2"/>
      <c r="K688" s="2"/>
      <c r="L688" s="2"/>
      <c r="M688" s="2"/>
      <c r="N688" s="2"/>
      <c r="O688" s="2"/>
      <c r="P688" s="2"/>
    </row>
    <row r="689" spans="1:16" ht="15.75" customHeight="1">
      <c r="A689" s="2"/>
      <c r="B689" s="2"/>
      <c r="C689" s="2"/>
      <c r="D689" s="2"/>
      <c r="E689" s="2"/>
      <c r="F689" s="2"/>
      <c r="G689" s="2"/>
      <c r="H689" s="2"/>
      <c r="I689" s="459"/>
      <c r="J689" s="2"/>
      <c r="K689" s="2"/>
      <c r="L689" s="2"/>
      <c r="M689" s="2"/>
      <c r="N689" s="2"/>
      <c r="O689" s="2"/>
      <c r="P689" s="2"/>
    </row>
    <row r="690" spans="1:16" ht="15.75" customHeight="1">
      <c r="A690" s="2"/>
      <c r="B690" s="2"/>
      <c r="C690" s="2"/>
      <c r="D690" s="2"/>
      <c r="E690" s="2"/>
      <c r="F690" s="2"/>
      <c r="G690" s="2"/>
      <c r="H690" s="2"/>
      <c r="I690" s="459"/>
      <c r="J690" s="2"/>
      <c r="K690" s="2"/>
      <c r="L690" s="2"/>
      <c r="M690" s="2"/>
      <c r="N690" s="2"/>
      <c r="O690" s="2"/>
      <c r="P690" s="2"/>
    </row>
    <row r="691" spans="1:16" ht="15.75" customHeight="1">
      <c r="A691" s="2"/>
      <c r="B691" s="2"/>
      <c r="C691" s="2"/>
      <c r="D691" s="2"/>
      <c r="E691" s="2"/>
      <c r="F691" s="2"/>
      <c r="G691" s="2"/>
      <c r="H691" s="2"/>
      <c r="I691" s="459"/>
      <c r="J691" s="2"/>
      <c r="K691" s="2"/>
      <c r="L691" s="2"/>
      <c r="M691" s="2"/>
      <c r="N691" s="2"/>
      <c r="O691" s="2"/>
      <c r="P691" s="2"/>
    </row>
    <row r="692" spans="1:16" ht="15.75" customHeight="1">
      <c r="A692" s="2"/>
      <c r="B692" s="2"/>
      <c r="C692" s="2"/>
      <c r="D692" s="2"/>
      <c r="E692" s="2"/>
      <c r="F692" s="2"/>
      <c r="G692" s="2"/>
      <c r="H692" s="2"/>
      <c r="I692" s="459"/>
      <c r="J692" s="2"/>
      <c r="K692" s="2"/>
      <c r="L692" s="2"/>
      <c r="M692" s="2"/>
      <c r="N692" s="2"/>
      <c r="O692" s="2"/>
      <c r="P692" s="2"/>
    </row>
    <row r="693" spans="1:16" ht="15.75" customHeight="1">
      <c r="A693" s="2"/>
      <c r="B693" s="2"/>
      <c r="C693" s="2"/>
      <c r="D693" s="2"/>
      <c r="E693" s="2"/>
      <c r="F693" s="2"/>
      <c r="G693" s="2"/>
      <c r="H693" s="2"/>
      <c r="I693" s="459"/>
      <c r="J693" s="2"/>
      <c r="K693" s="2"/>
      <c r="L693" s="2"/>
      <c r="M693" s="2"/>
      <c r="N693" s="2"/>
      <c r="O693" s="2"/>
      <c r="P693" s="2"/>
    </row>
    <row r="694" spans="1:16" ht="15.75" customHeight="1">
      <c r="A694" s="2"/>
      <c r="B694" s="2"/>
      <c r="C694" s="2"/>
      <c r="D694" s="2"/>
      <c r="E694" s="2"/>
      <c r="F694" s="2"/>
      <c r="G694" s="2"/>
      <c r="H694" s="2"/>
      <c r="I694" s="459"/>
      <c r="J694" s="2"/>
      <c r="K694" s="2"/>
      <c r="L694" s="2"/>
      <c r="M694" s="2"/>
      <c r="N694" s="2"/>
      <c r="O694" s="2"/>
      <c r="P694" s="2"/>
    </row>
    <row r="695" spans="1:16" ht="15.75" customHeight="1">
      <c r="A695" s="2"/>
      <c r="B695" s="2"/>
      <c r="C695" s="2"/>
      <c r="D695" s="2"/>
      <c r="E695" s="2"/>
      <c r="F695" s="2"/>
      <c r="G695" s="2"/>
      <c r="H695" s="2"/>
      <c r="I695" s="459"/>
      <c r="J695" s="2"/>
      <c r="K695" s="2"/>
      <c r="L695" s="2"/>
      <c r="M695" s="2"/>
      <c r="N695" s="2"/>
      <c r="O695" s="2"/>
      <c r="P695" s="2"/>
    </row>
    <row r="696" spans="1:16" ht="15.75" customHeight="1">
      <c r="A696" s="2"/>
      <c r="B696" s="2"/>
      <c r="C696" s="2"/>
      <c r="D696" s="2"/>
      <c r="E696" s="2"/>
      <c r="F696" s="2"/>
      <c r="G696" s="2"/>
      <c r="H696" s="2"/>
      <c r="I696" s="459"/>
      <c r="J696" s="2"/>
      <c r="K696" s="2"/>
      <c r="L696" s="2"/>
      <c r="M696" s="2"/>
      <c r="N696" s="2"/>
      <c r="O696" s="2"/>
      <c r="P696" s="2"/>
    </row>
    <row r="697" spans="1:16" ht="15.75" customHeight="1">
      <c r="A697" s="2"/>
      <c r="B697" s="2"/>
      <c r="C697" s="2"/>
      <c r="D697" s="2"/>
      <c r="E697" s="2"/>
      <c r="F697" s="2"/>
      <c r="G697" s="2"/>
      <c r="H697" s="2"/>
      <c r="I697" s="459"/>
      <c r="J697" s="2"/>
      <c r="K697" s="2"/>
      <c r="L697" s="2"/>
      <c r="M697" s="2"/>
      <c r="N697" s="2"/>
      <c r="O697" s="2"/>
      <c r="P697" s="2"/>
    </row>
    <row r="698" spans="1:16" ht="15.75" customHeight="1">
      <c r="A698" s="2"/>
      <c r="B698" s="2"/>
      <c r="C698" s="2"/>
      <c r="D698" s="2"/>
      <c r="E698" s="2"/>
      <c r="F698" s="2"/>
      <c r="G698" s="2"/>
      <c r="H698" s="2"/>
      <c r="I698" s="459"/>
      <c r="J698" s="2"/>
      <c r="K698" s="2"/>
      <c r="L698" s="2"/>
      <c r="M698" s="2"/>
      <c r="N698" s="2"/>
      <c r="O698" s="2"/>
      <c r="P698" s="2"/>
    </row>
    <row r="699" spans="1:16" ht="15.75" customHeight="1">
      <c r="A699" s="2"/>
      <c r="B699" s="2"/>
      <c r="C699" s="2"/>
      <c r="D699" s="2"/>
      <c r="E699" s="2"/>
      <c r="F699" s="2"/>
      <c r="G699" s="2"/>
      <c r="H699" s="2"/>
      <c r="I699" s="459"/>
      <c r="J699" s="2"/>
      <c r="K699" s="2"/>
      <c r="L699" s="2"/>
      <c r="M699" s="2"/>
      <c r="N699" s="2"/>
      <c r="O699" s="2"/>
      <c r="P699" s="2"/>
    </row>
    <row r="700" spans="1:16" ht="15.75" customHeight="1">
      <c r="A700" s="2"/>
      <c r="B700" s="2"/>
      <c r="C700" s="2"/>
      <c r="D700" s="2"/>
      <c r="E700" s="2"/>
      <c r="F700" s="2"/>
      <c r="G700" s="2"/>
      <c r="H700" s="2"/>
      <c r="I700" s="459"/>
      <c r="J700" s="2"/>
      <c r="K700" s="2"/>
      <c r="L700" s="2"/>
      <c r="M700" s="2"/>
      <c r="N700" s="2"/>
      <c r="O700" s="2"/>
      <c r="P700" s="2"/>
    </row>
    <row r="701" spans="1:16" ht="15.75" customHeight="1">
      <c r="A701" s="2"/>
      <c r="B701" s="2"/>
      <c r="C701" s="2"/>
      <c r="D701" s="2"/>
      <c r="E701" s="2"/>
      <c r="F701" s="2"/>
      <c r="G701" s="2"/>
      <c r="H701" s="2"/>
      <c r="I701" s="459"/>
      <c r="J701" s="2"/>
      <c r="K701" s="2"/>
      <c r="L701" s="2"/>
      <c r="M701" s="2"/>
      <c r="N701" s="2"/>
      <c r="O701" s="2"/>
      <c r="P701" s="2"/>
    </row>
    <row r="702" spans="1:16" ht="15.75" customHeight="1">
      <c r="A702" s="2"/>
      <c r="B702" s="2"/>
      <c r="C702" s="2"/>
      <c r="D702" s="2"/>
      <c r="E702" s="2"/>
      <c r="F702" s="2"/>
      <c r="G702" s="2"/>
      <c r="H702" s="2"/>
      <c r="I702" s="459"/>
      <c r="J702" s="2"/>
      <c r="K702" s="2"/>
      <c r="L702" s="2"/>
      <c r="M702" s="2"/>
      <c r="N702" s="2"/>
      <c r="O702" s="2"/>
      <c r="P702" s="2"/>
    </row>
    <row r="703" spans="1:16" ht="15.75" customHeight="1">
      <c r="A703" s="2"/>
      <c r="B703" s="2"/>
      <c r="C703" s="2"/>
      <c r="D703" s="2"/>
      <c r="E703" s="2"/>
      <c r="F703" s="2"/>
      <c r="G703" s="2"/>
      <c r="H703" s="2"/>
      <c r="I703" s="459"/>
      <c r="J703" s="2"/>
      <c r="K703" s="2"/>
      <c r="L703" s="2"/>
      <c r="M703" s="2"/>
      <c r="N703" s="2"/>
      <c r="O703" s="2"/>
      <c r="P703" s="2"/>
    </row>
    <row r="704" spans="1:16" ht="15.75" customHeight="1">
      <c r="A704" s="2"/>
      <c r="B704" s="2"/>
      <c r="C704" s="2"/>
      <c r="D704" s="2"/>
      <c r="E704" s="2"/>
      <c r="F704" s="2"/>
      <c r="G704" s="2"/>
      <c r="H704" s="2"/>
      <c r="I704" s="459"/>
      <c r="J704" s="2"/>
      <c r="K704" s="2"/>
      <c r="L704" s="2"/>
      <c r="M704" s="2"/>
      <c r="N704" s="2"/>
      <c r="O704" s="2"/>
      <c r="P704" s="2"/>
    </row>
    <row r="705" spans="1:16" ht="15.75" customHeight="1">
      <c r="A705" s="2"/>
      <c r="B705" s="2"/>
      <c r="C705" s="2"/>
      <c r="D705" s="2"/>
      <c r="E705" s="2"/>
      <c r="F705" s="2"/>
      <c r="G705" s="2"/>
      <c r="H705" s="2"/>
      <c r="I705" s="459"/>
      <c r="J705" s="2"/>
      <c r="K705" s="2"/>
      <c r="L705" s="2"/>
      <c r="M705" s="2"/>
      <c r="N705" s="2"/>
      <c r="O705" s="2"/>
      <c r="P705" s="2"/>
    </row>
    <row r="706" spans="1:16" ht="15.75" customHeight="1">
      <c r="A706" s="2"/>
      <c r="B706" s="2"/>
      <c r="C706" s="2"/>
      <c r="D706" s="2"/>
      <c r="E706" s="2"/>
      <c r="F706" s="2"/>
      <c r="G706" s="2"/>
      <c r="H706" s="2"/>
      <c r="I706" s="459"/>
      <c r="J706" s="2"/>
      <c r="K706" s="2"/>
      <c r="L706" s="2"/>
      <c r="M706" s="2"/>
      <c r="N706" s="2"/>
      <c r="O706" s="2"/>
      <c r="P706" s="2"/>
    </row>
    <row r="707" spans="1:16" ht="15.75" customHeight="1">
      <c r="A707" s="2"/>
      <c r="B707" s="2"/>
      <c r="C707" s="2"/>
      <c r="D707" s="2"/>
      <c r="E707" s="2"/>
      <c r="F707" s="2"/>
      <c r="G707" s="2"/>
      <c r="H707" s="2"/>
      <c r="I707" s="459"/>
      <c r="J707" s="2"/>
      <c r="K707" s="2"/>
      <c r="L707" s="2"/>
      <c r="M707" s="2"/>
      <c r="N707" s="2"/>
      <c r="O707" s="2"/>
      <c r="P707" s="2"/>
    </row>
    <row r="708" spans="1:16" ht="15.75" customHeight="1">
      <c r="A708" s="2"/>
      <c r="B708" s="2"/>
      <c r="C708" s="2"/>
      <c r="D708" s="2"/>
      <c r="E708" s="2"/>
      <c r="F708" s="2"/>
      <c r="G708" s="2"/>
      <c r="H708" s="2"/>
      <c r="I708" s="459"/>
      <c r="J708" s="2"/>
      <c r="K708" s="2"/>
      <c r="L708" s="2"/>
      <c r="M708" s="2"/>
      <c r="N708" s="2"/>
      <c r="O708" s="2"/>
      <c r="P708" s="2"/>
    </row>
    <row r="709" spans="1:16" ht="15.75" customHeight="1">
      <c r="A709" s="2"/>
      <c r="B709" s="2"/>
      <c r="C709" s="2"/>
      <c r="D709" s="2"/>
      <c r="E709" s="2"/>
      <c r="F709" s="2"/>
      <c r="G709" s="2"/>
      <c r="H709" s="2"/>
      <c r="I709" s="459"/>
      <c r="J709" s="2"/>
      <c r="K709" s="2"/>
      <c r="L709" s="2"/>
      <c r="M709" s="2"/>
      <c r="N709" s="2"/>
      <c r="O709" s="2"/>
      <c r="P709" s="2"/>
    </row>
    <row r="710" spans="1:16" ht="15.75" customHeight="1">
      <c r="A710" s="2"/>
      <c r="B710" s="2"/>
      <c r="C710" s="2"/>
      <c r="D710" s="2"/>
      <c r="E710" s="2"/>
      <c r="F710" s="2"/>
      <c r="G710" s="2"/>
      <c r="H710" s="2"/>
      <c r="I710" s="459"/>
      <c r="J710" s="2"/>
      <c r="K710" s="2"/>
      <c r="L710" s="2"/>
      <c r="M710" s="2"/>
      <c r="N710" s="2"/>
      <c r="O710" s="2"/>
      <c r="P710" s="2"/>
    </row>
    <row r="711" spans="1:16" ht="15.75" customHeight="1">
      <c r="A711" s="2"/>
      <c r="B711" s="2"/>
      <c r="C711" s="2"/>
      <c r="D711" s="2"/>
      <c r="E711" s="2"/>
      <c r="F711" s="2"/>
      <c r="G711" s="2"/>
      <c r="H711" s="2"/>
      <c r="I711" s="459"/>
      <c r="J711" s="2"/>
      <c r="K711" s="2"/>
      <c r="L711" s="2"/>
      <c r="M711" s="2"/>
      <c r="N711" s="2"/>
      <c r="O711" s="2"/>
      <c r="P711" s="2"/>
    </row>
    <row r="712" spans="1:16" ht="15.75" customHeight="1">
      <c r="A712" s="2"/>
      <c r="B712" s="2"/>
      <c r="C712" s="2"/>
      <c r="D712" s="2"/>
      <c r="E712" s="2"/>
      <c r="F712" s="2"/>
      <c r="G712" s="2"/>
      <c r="H712" s="2"/>
      <c r="I712" s="459"/>
      <c r="J712" s="2"/>
      <c r="K712" s="2"/>
      <c r="L712" s="2"/>
      <c r="M712" s="2"/>
      <c r="N712" s="2"/>
      <c r="O712" s="2"/>
      <c r="P712" s="2"/>
    </row>
    <row r="713" spans="1:16" ht="15.75" customHeight="1">
      <c r="A713" s="2"/>
      <c r="B713" s="2"/>
      <c r="C713" s="2"/>
      <c r="D713" s="2"/>
      <c r="E713" s="2"/>
      <c r="F713" s="2"/>
      <c r="G713" s="2"/>
      <c r="H713" s="2"/>
      <c r="I713" s="459"/>
      <c r="J713" s="2"/>
      <c r="K713" s="2"/>
      <c r="L713" s="2"/>
      <c r="M713" s="2"/>
      <c r="N713" s="2"/>
      <c r="O713" s="2"/>
      <c r="P713" s="2"/>
    </row>
    <row r="714" spans="1:16" ht="15.75" customHeight="1">
      <c r="A714" s="2"/>
      <c r="B714" s="2"/>
      <c r="C714" s="2"/>
      <c r="D714" s="2"/>
      <c r="E714" s="2"/>
      <c r="F714" s="2"/>
      <c r="G714" s="2"/>
      <c r="H714" s="2"/>
      <c r="I714" s="459"/>
      <c r="J714" s="2"/>
      <c r="K714" s="2"/>
      <c r="L714" s="2"/>
      <c r="M714" s="2"/>
      <c r="N714" s="2"/>
      <c r="O714" s="2"/>
      <c r="P714" s="2"/>
    </row>
    <row r="715" spans="1:16" ht="15.75" customHeight="1">
      <c r="A715" s="2"/>
      <c r="B715" s="2"/>
      <c r="C715" s="2"/>
      <c r="D715" s="2"/>
      <c r="E715" s="2"/>
      <c r="F715" s="2"/>
      <c r="G715" s="2"/>
      <c r="H715" s="2"/>
      <c r="I715" s="459"/>
      <c r="J715" s="2"/>
      <c r="K715" s="2"/>
      <c r="L715" s="2"/>
      <c r="M715" s="2"/>
      <c r="N715" s="2"/>
      <c r="O715" s="2"/>
      <c r="P715" s="2"/>
    </row>
    <row r="716" spans="1:16" ht="15.75" customHeight="1">
      <c r="A716" s="2"/>
      <c r="B716" s="2"/>
      <c r="C716" s="2"/>
      <c r="D716" s="2"/>
      <c r="E716" s="2"/>
      <c r="F716" s="2"/>
      <c r="G716" s="2"/>
      <c r="H716" s="2"/>
      <c r="I716" s="459"/>
      <c r="J716" s="2"/>
      <c r="K716" s="2"/>
      <c r="L716" s="2"/>
      <c r="M716" s="2"/>
      <c r="N716" s="2"/>
      <c r="O716" s="2"/>
      <c r="P716" s="2"/>
    </row>
    <row r="717" spans="1:16" ht="15.75" customHeight="1">
      <c r="A717" s="2"/>
      <c r="B717" s="2"/>
      <c r="C717" s="2"/>
      <c r="D717" s="2"/>
      <c r="E717" s="2"/>
      <c r="F717" s="2"/>
      <c r="G717" s="2"/>
      <c r="H717" s="2"/>
      <c r="I717" s="459"/>
      <c r="J717" s="2"/>
      <c r="K717" s="2"/>
      <c r="L717" s="2"/>
      <c r="M717" s="2"/>
      <c r="N717" s="2"/>
      <c r="O717" s="2"/>
      <c r="P717" s="2"/>
    </row>
    <row r="718" spans="1:16" ht="15.75" customHeight="1">
      <c r="A718" s="2"/>
      <c r="B718" s="2"/>
      <c r="C718" s="2"/>
      <c r="D718" s="2"/>
      <c r="E718" s="2"/>
      <c r="F718" s="2"/>
      <c r="G718" s="2"/>
      <c r="H718" s="2"/>
      <c r="I718" s="459"/>
      <c r="J718" s="2"/>
      <c r="K718" s="2"/>
      <c r="L718" s="2"/>
      <c r="M718" s="2"/>
      <c r="N718" s="2"/>
      <c r="O718" s="2"/>
      <c r="P718" s="2"/>
    </row>
    <row r="719" spans="1:16" ht="15.75" customHeight="1">
      <c r="A719" s="2"/>
      <c r="B719" s="2"/>
      <c r="C719" s="2"/>
      <c r="D719" s="2"/>
      <c r="E719" s="2"/>
      <c r="F719" s="2"/>
      <c r="G719" s="2"/>
      <c r="H719" s="2"/>
      <c r="I719" s="459"/>
      <c r="J719" s="2"/>
      <c r="K719" s="2"/>
      <c r="L719" s="2"/>
      <c r="M719" s="2"/>
      <c r="N719" s="2"/>
      <c r="O719" s="2"/>
      <c r="P719" s="2"/>
    </row>
    <row r="720" spans="1:16" ht="15.75" customHeight="1">
      <c r="A720" s="2"/>
      <c r="B720" s="2"/>
      <c r="C720" s="2"/>
      <c r="D720" s="2"/>
      <c r="E720" s="2"/>
      <c r="F720" s="2"/>
      <c r="G720" s="2"/>
      <c r="H720" s="2"/>
      <c r="I720" s="459"/>
      <c r="J720" s="2"/>
      <c r="K720" s="2"/>
      <c r="L720" s="2"/>
      <c r="M720" s="2"/>
      <c r="N720" s="2"/>
      <c r="O720" s="2"/>
      <c r="P720" s="2"/>
    </row>
    <row r="721" spans="1:16" ht="15.75" customHeight="1">
      <c r="A721" s="2"/>
      <c r="B721" s="2"/>
      <c r="C721" s="2"/>
      <c r="D721" s="2"/>
      <c r="E721" s="2"/>
      <c r="F721" s="2"/>
      <c r="G721" s="2"/>
      <c r="H721" s="2"/>
      <c r="I721" s="459"/>
      <c r="J721" s="2"/>
      <c r="K721" s="2"/>
      <c r="L721" s="2"/>
      <c r="M721" s="2"/>
      <c r="N721" s="2"/>
      <c r="O721" s="2"/>
      <c r="P721" s="2"/>
    </row>
    <row r="722" spans="1:16" ht="15.75" customHeight="1">
      <c r="A722" s="2"/>
      <c r="B722" s="2"/>
      <c r="C722" s="2"/>
      <c r="D722" s="2"/>
      <c r="E722" s="2"/>
      <c r="F722" s="2"/>
      <c r="G722" s="2"/>
      <c r="H722" s="2"/>
      <c r="I722" s="459"/>
      <c r="J722" s="2"/>
      <c r="K722" s="2"/>
      <c r="L722" s="2"/>
      <c r="M722" s="2"/>
      <c r="N722" s="2"/>
      <c r="O722" s="2"/>
      <c r="P722" s="2"/>
    </row>
    <row r="723" spans="1:16" ht="15.75" customHeight="1">
      <c r="A723" s="2"/>
      <c r="B723" s="2"/>
      <c r="C723" s="2"/>
      <c r="D723" s="2"/>
      <c r="E723" s="2"/>
      <c r="F723" s="2"/>
      <c r="G723" s="2"/>
      <c r="H723" s="2"/>
      <c r="I723" s="459"/>
      <c r="J723" s="2"/>
      <c r="K723" s="2"/>
      <c r="L723" s="2"/>
      <c r="M723" s="2"/>
      <c r="N723" s="2"/>
      <c r="O723" s="2"/>
      <c r="P723" s="2"/>
    </row>
    <row r="724" spans="1:16" ht="15.75" customHeight="1">
      <c r="A724" s="2"/>
      <c r="B724" s="2"/>
      <c r="C724" s="2"/>
      <c r="D724" s="2"/>
      <c r="E724" s="2"/>
      <c r="F724" s="2"/>
      <c r="G724" s="2"/>
      <c r="H724" s="2"/>
      <c r="I724" s="459"/>
      <c r="J724" s="2"/>
      <c r="K724" s="2"/>
      <c r="L724" s="2"/>
      <c r="M724" s="2"/>
      <c r="N724" s="2"/>
      <c r="O724" s="2"/>
      <c r="P724" s="2"/>
    </row>
    <row r="725" spans="1:16" ht="15.75" customHeight="1">
      <c r="A725" s="2"/>
      <c r="B725" s="2"/>
      <c r="C725" s="2"/>
      <c r="D725" s="2"/>
      <c r="E725" s="2"/>
      <c r="F725" s="2"/>
      <c r="G725" s="2"/>
      <c r="H725" s="2"/>
      <c r="I725" s="459"/>
      <c r="J725" s="2"/>
      <c r="K725" s="2"/>
      <c r="L725" s="2"/>
      <c r="M725" s="2"/>
      <c r="N725" s="2"/>
      <c r="O725" s="2"/>
      <c r="P725" s="2"/>
    </row>
    <row r="726" spans="1:16" ht="15.75" customHeight="1">
      <c r="A726" s="2"/>
      <c r="B726" s="2"/>
      <c r="C726" s="2"/>
      <c r="D726" s="2"/>
      <c r="E726" s="2"/>
      <c r="F726" s="2"/>
      <c r="G726" s="2"/>
      <c r="H726" s="2"/>
      <c r="I726" s="459"/>
      <c r="J726" s="2"/>
      <c r="K726" s="2"/>
      <c r="L726" s="2"/>
      <c r="M726" s="2"/>
      <c r="N726" s="2"/>
      <c r="O726" s="2"/>
      <c r="P726" s="2"/>
    </row>
    <row r="727" spans="1:16" ht="15.75" customHeight="1">
      <c r="A727" s="2"/>
      <c r="B727" s="2"/>
      <c r="C727" s="2"/>
      <c r="D727" s="2"/>
      <c r="E727" s="2"/>
      <c r="F727" s="2"/>
      <c r="G727" s="2"/>
      <c r="H727" s="2"/>
      <c r="I727" s="459"/>
      <c r="J727" s="2"/>
      <c r="K727" s="2"/>
      <c r="L727" s="2"/>
      <c r="M727" s="2"/>
      <c r="N727" s="2"/>
      <c r="O727" s="2"/>
      <c r="P727" s="2"/>
    </row>
    <row r="728" spans="1:16" ht="15.75" customHeight="1">
      <c r="A728" s="2"/>
      <c r="B728" s="2"/>
      <c r="C728" s="2"/>
      <c r="D728" s="2"/>
      <c r="E728" s="2"/>
      <c r="F728" s="2"/>
      <c r="G728" s="2"/>
      <c r="H728" s="2"/>
      <c r="I728" s="459"/>
      <c r="J728" s="2"/>
      <c r="K728" s="2"/>
      <c r="L728" s="2"/>
      <c r="M728" s="2"/>
      <c r="N728" s="2"/>
      <c r="O728" s="2"/>
      <c r="P728" s="2"/>
    </row>
    <row r="729" spans="1:16" ht="15.75" customHeight="1">
      <c r="A729" s="2"/>
      <c r="B729" s="2"/>
      <c r="C729" s="2"/>
      <c r="D729" s="2"/>
      <c r="E729" s="2"/>
      <c r="F729" s="2"/>
      <c r="G729" s="2"/>
      <c r="H729" s="2"/>
      <c r="I729" s="459"/>
      <c r="J729" s="2"/>
      <c r="K729" s="2"/>
      <c r="L729" s="2"/>
      <c r="M729" s="2"/>
      <c r="N729" s="2"/>
      <c r="O729" s="2"/>
      <c r="P729" s="2"/>
    </row>
    <row r="730" spans="1:16" ht="15.75" customHeight="1">
      <c r="A730" s="2"/>
      <c r="B730" s="2"/>
      <c r="C730" s="2"/>
      <c r="D730" s="2"/>
      <c r="E730" s="2"/>
      <c r="F730" s="2"/>
      <c r="G730" s="2"/>
      <c r="H730" s="2"/>
      <c r="I730" s="459"/>
      <c r="J730" s="2"/>
      <c r="K730" s="2"/>
      <c r="L730" s="2"/>
      <c r="M730" s="2"/>
      <c r="N730" s="2"/>
      <c r="O730" s="2"/>
      <c r="P730" s="2"/>
    </row>
    <row r="731" spans="1:16" ht="15.75" customHeight="1">
      <c r="A731" s="2"/>
      <c r="B731" s="2"/>
      <c r="C731" s="2"/>
      <c r="D731" s="2"/>
      <c r="E731" s="2"/>
      <c r="F731" s="2"/>
      <c r="G731" s="2"/>
      <c r="H731" s="2"/>
      <c r="I731" s="459"/>
      <c r="J731" s="2"/>
      <c r="K731" s="2"/>
      <c r="L731" s="2"/>
      <c r="M731" s="2"/>
      <c r="N731" s="2"/>
      <c r="O731" s="2"/>
      <c r="P731" s="2"/>
    </row>
    <row r="732" spans="1:16" ht="15.75" customHeight="1">
      <c r="A732" s="2"/>
      <c r="B732" s="2"/>
      <c r="C732" s="2"/>
      <c r="D732" s="2"/>
      <c r="E732" s="2"/>
      <c r="F732" s="2"/>
      <c r="G732" s="2"/>
      <c r="H732" s="2"/>
      <c r="I732" s="459"/>
      <c r="J732" s="2"/>
      <c r="K732" s="2"/>
      <c r="L732" s="2"/>
      <c r="M732" s="2"/>
      <c r="N732" s="2"/>
      <c r="O732" s="2"/>
      <c r="P732" s="2"/>
    </row>
    <row r="733" spans="1:16" ht="15.75" customHeight="1">
      <c r="A733" s="2"/>
      <c r="B733" s="2"/>
      <c r="C733" s="2"/>
      <c r="D733" s="2"/>
      <c r="E733" s="2"/>
      <c r="F733" s="2"/>
      <c r="G733" s="2"/>
      <c r="H733" s="2"/>
      <c r="I733" s="459"/>
      <c r="J733" s="2"/>
      <c r="K733" s="2"/>
      <c r="L733" s="2"/>
      <c r="M733" s="2"/>
      <c r="N733" s="2"/>
      <c r="O733" s="2"/>
      <c r="P733" s="2"/>
    </row>
    <row r="734" spans="1:16" ht="15.75" customHeight="1">
      <c r="A734" s="2"/>
      <c r="B734" s="2"/>
      <c r="C734" s="2"/>
      <c r="D734" s="2"/>
      <c r="E734" s="2"/>
      <c r="F734" s="2"/>
      <c r="G734" s="2"/>
      <c r="H734" s="2"/>
      <c r="I734" s="459"/>
      <c r="J734" s="2"/>
      <c r="K734" s="2"/>
      <c r="L734" s="2"/>
      <c r="M734" s="2"/>
      <c r="N734" s="2"/>
      <c r="O734" s="2"/>
      <c r="P734" s="2"/>
    </row>
    <row r="735" spans="1:16" ht="15.75" customHeight="1">
      <c r="A735" s="2"/>
      <c r="B735" s="2"/>
      <c r="C735" s="2"/>
      <c r="D735" s="2"/>
      <c r="E735" s="2"/>
      <c r="F735" s="2"/>
      <c r="G735" s="2"/>
      <c r="H735" s="2"/>
      <c r="I735" s="459"/>
      <c r="J735" s="2"/>
      <c r="K735" s="2"/>
      <c r="L735" s="2"/>
      <c r="M735" s="2"/>
      <c r="N735" s="2"/>
      <c r="O735" s="2"/>
      <c r="P735" s="2"/>
    </row>
    <row r="736" spans="1:16" ht="15.75" customHeight="1">
      <c r="A736" s="2"/>
      <c r="B736" s="2"/>
      <c r="C736" s="2"/>
      <c r="D736" s="2"/>
      <c r="E736" s="2"/>
      <c r="F736" s="2"/>
      <c r="G736" s="2"/>
      <c r="H736" s="2"/>
      <c r="I736" s="459"/>
      <c r="J736" s="2"/>
      <c r="K736" s="2"/>
      <c r="L736" s="2"/>
      <c r="M736" s="2"/>
      <c r="N736" s="2"/>
      <c r="O736" s="2"/>
      <c r="P736" s="2"/>
    </row>
    <row r="737" spans="1:16" ht="15.75" customHeight="1">
      <c r="A737" s="2"/>
      <c r="B737" s="2"/>
      <c r="C737" s="2"/>
      <c r="D737" s="2"/>
      <c r="E737" s="2"/>
      <c r="F737" s="2"/>
      <c r="G737" s="2"/>
      <c r="H737" s="2"/>
      <c r="I737" s="459"/>
      <c r="J737" s="2"/>
      <c r="K737" s="2"/>
      <c r="L737" s="2"/>
      <c r="M737" s="2"/>
      <c r="N737" s="2"/>
      <c r="O737" s="2"/>
      <c r="P737" s="2"/>
    </row>
    <row r="738" spans="1:16" ht="15.75" customHeight="1">
      <c r="A738" s="2"/>
      <c r="B738" s="2"/>
      <c r="C738" s="2"/>
      <c r="D738" s="2"/>
      <c r="E738" s="2"/>
      <c r="F738" s="2"/>
      <c r="G738" s="2"/>
      <c r="H738" s="2"/>
      <c r="I738" s="459"/>
      <c r="J738" s="2"/>
      <c r="K738" s="2"/>
      <c r="L738" s="2"/>
      <c r="M738" s="2"/>
      <c r="N738" s="2"/>
      <c r="O738" s="2"/>
      <c r="P738" s="2"/>
    </row>
    <row r="739" spans="1:16" ht="15.75" customHeight="1">
      <c r="A739" s="2"/>
      <c r="B739" s="2"/>
      <c r="C739" s="2"/>
      <c r="D739" s="2"/>
      <c r="E739" s="2"/>
      <c r="F739" s="2"/>
      <c r="G739" s="2"/>
      <c r="H739" s="2"/>
      <c r="I739" s="459"/>
      <c r="J739" s="2"/>
      <c r="K739" s="2"/>
      <c r="L739" s="2"/>
      <c r="M739" s="2"/>
      <c r="N739" s="2"/>
      <c r="O739" s="2"/>
      <c r="P739" s="2"/>
    </row>
    <row r="740" spans="1:16" ht="15.75" customHeight="1">
      <c r="A740" s="2"/>
      <c r="B740" s="2"/>
      <c r="C740" s="2"/>
      <c r="D740" s="2"/>
      <c r="E740" s="2"/>
      <c r="F740" s="2"/>
      <c r="G740" s="2"/>
      <c r="H740" s="2"/>
      <c r="I740" s="459"/>
      <c r="J740" s="2"/>
      <c r="K740" s="2"/>
      <c r="L740" s="2"/>
      <c r="M740" s="2"/>
      <c r="N740" s="2"/>
      <c r="O740" s="2"/>
      <c r="P740" s="2"/>
    </row>
    <row r="741" spans="1:16" ht="15.75" customHeight="1">
      <c r="A741" s="2"/>
      <c r="B741" s="2"/>
      <c r="C741" s="2"/>
      <c r="D741" s="2"/>
      <c r="E741" s="2"/>
      <c r="F741" s="2"/>
      <c r="G741" s="2"/>
      <c r="H741" s="2"/>
      <c r="I741" s="459"/>
      <c r="J741" s="2"/>
      <c r="K741" s="2"/>
      <c r="L741" s="2"/>
      <c r="M741" s="2"/>
      <c r="N741" s="2"/>
      <c r="O741" s="2"/>
      <c r="P741" s="2"/>
    </row>
    <row r="742" spans="1:16" ht="15.75" customHeight="1">
      <c r="A742" s="2"/>
      <c r="B742" s="2"/>
      <c r="C742" s="2"/>
      <c r="D742" s="2"/>
      <c r="E742" s="2"/>
      <c r="F742" s="2"/>
      <c r="G742" s="2"/>
      <c r="H742" s="2"/>
      <c r="I742" s="459"/>
      <c r="J742" s="2"/>
      <c r="K742" s="2"/>
      <c r="L742" s="2"/>
      <c r="M742" s="2"/>
      <c r="N742" s="2"/>
      <c r="O742" s="2"/>
      <c r="P742" s="2"/>
    </row>
    <row r="743" spans="1:16" ht="15.75" customHeight="1">
      <c r="A743" s="2"/>
      <c r="B743" s="2"/>
      <c r="C743" s="2"/>
      <c r="D743" s="2"/>
      <c r="E743" s="2"/>
      <c r="F743" s="2"/>
      <c r="G743" s="2"/>
      <c r="H743" s="2"/>
      <c r="I743" s="459"/>
      <c r="J743" s="2"/>
      <c r="K743" s="2"/>
      <c r="L743" s="2"/>
      <c r="M743" s="2"/>
      <c r="N743" s="2"/>
      <c r="O743" s="2"/>
      <c r="P743" s="2"/>
    </row>
    <row r="744" spans="1:16" ht="15.75" customHeight="1">
      <c r="A744" s="2"/>
      <c r="B744" s="2"/>
      <c r="C744" s="2"/>
      <c r="D744" s="2"/>
      <c r="E744" s="2"/>
      <c r="F744" s="2"/>
      <c r="G744" s="2"/>
      <c r="H744" s="2"/>
      <c r="I744" s="459"/>
      <c r="J744" s="2"/>
      <c r="K744" s="2"/>
      <c r="L744" s="2"/>
      <c r="M744" s="2"/>
      <c r="N744" s="2"/>
      <c r="O744" s="2"/>
      <c r="P744" s="2"/>
    </row>
    <row r="745" spans="1:16" ht="15.75" customHeight="1">
      <c r="A745" s="2"/>
      <c r="B745" s="2"/>
      <c r="C745" s="2"/>
      <c r="D745" s="2"/>
      <c r="E745" s="2"/>
      <c r="F745" s="2"/>
      <c r="G745" s="2"/>
      <c r="H745" s="2"/>
      <c r="I745" s="459"/>
      <c r="J745" s="2"/>
      <c r="K745" s="2"/>
      <c r="L745" s="2"/>
      <c r="M745" s="2"/>
      <c r="N745" s="2"/>
      <c r="O745" s="2"/>
      <c r="P745" s="2"/>
    </row>
    <row r="746" spans="1:16" ht="15.75" customHeight="1">
      <c r="A746" s="2"/>
      <c r="B746" s="2"/>
      <c r="C746" s="2"/>
      <c r="D746" s="2"/>
      <c r="E746" s="2"/>
      <c r="F746" s="2"/>
      <c r="G746" s="2"/>
      <c r="H746" s="2"/>
      <c r="I746" s="459"/>
      <c r="J746" s="2"/>
      <c r="K746" s="2"/>
      <c r="L746" s="2"/>
      <c r="M746" s="2"/>
      <c r="N746" s="2"/>
      <c r="O746" s="2"/>
      <c r="P746" s="2"/>
    </row>
    <row r="747" spans="1:16" ht="15.75" customHeight="1">
      <c r="A747" s="2"/>
      <c r="B747" s="2"/>
      <c r="C747" s="2"/>
      <c r="D747" s="2"/>
      <c r="E747" s="2"/>
      <c r="F747" s="2"/>
      <c r="G747" s="2"/>
      <c r="H747" s="2"/>
      <c r="I747" s="459"/>
      <c r="J747" s="2"/>
      <c r="K747" s="2"/>
      <c r="L747" s="2"/>
      <c r="M747" s="2"/>
      <c r="N747" s="2"/>
      <c r="O747" s="2"/>
      <c r="P747" s="2"/>
    </row>
    <row r="748" spans="1:16" ht="15.75" customHeight="1">
      <c r="A748" s="2"/>
      <c r="B748" s="2"/>
      <c r="C748" s="2"/>
      <c r="D748" s="2"/>
      <c r="E748" s="2"/>
      <c r="F748" s="2"/>
      <c r="G748" s="2"/>
      <c r="H748" s="2"/>
      <c r="I748" s="459"/>
      <c r="J748" s="2"/>
      <c r="K748" s="2"/>
      <c r="L748" s="2"/>
      <c r="M748" s="2"/>
      <c r="N748" s="2"/>
      <c r="O748" s="2"/>
      <c r="P748" s="2"/>
    </row>
    <row r="749" spans="1:16" ht="15.75" customHeight="1">
      <c r="A749" s="2"/>
      <c r="B749" s="2"/>
      <c r="C749" s="2"/>
      <c r="D749" s="2"/>
      <c r="E749" s="2"/>
      <c r="F749" s="2"/>
      <c r="G749" s="2"/>
      <c r="H749" s="2"/>
      <c r="I749" s="459"/>
      <c r="J749" s="2"/>
      <c r="K749" s="2"/>
      <c r="L749" s="2"/>
      <c r="M749" s="2"/>
      <c r="N749" s="2"/>
      <c r="O749" s="2"/>
      <c r="P749" s="2"/>
    </row>
    <row r="750" spans="1:16" ht="15.75" customHeight="1">
      <c r="A750" s="2"/>
      <c r="B750" s="2"/>
      <c r="C750" s="2"/>
      <c r="D750" s="2"/>
      <c r="E750" s="2"/>
      <c r="F750" s="2"/>
      <c r="G750" s="2"/>
      <c r="H750" s="2"/>
      <c r="I750" s="459"/>
      <c r="J750" s="2"/>
      <c r="K750" s="2"/>
      <c r="L750" s="2"/>
      <c r="M750" s="2"/>
      <c r="N750" s="2"/>
      <c r="O750" s="2"/>
      <c r="P750" s="2"/>
    </row>
    <row r="751" spans="1:16" ht="15.75" customHeight="1">
      <c r="A751" s="2"/>
      <c r="B751" s="2"/>
      <c r="C751" s="2"/>
      <c r="D751" s="2"/>
      <c r="E751" s="2"/>
      <c r="F751" s="2"/>
      <c r="G751" s="2"/>
      <c r="H751" s="2"/>
      <c r="I751" s="459"/>
      <c r="J751" s="2"/>
      <c r="K751" s="2"/>
      <c r="L751" s="2"/>
      <c r="M751" s="2"/>
      <c r="N751" s="2"/>
      <c r="O751" s="2"/>
      <c r="P751" s="2"/>
    </row>
    <row r="752" spans="1:16" ht="15.75" customHeight="1">
      <c r="A752" s="2"/>
      <c r="B752" s="2"/>
      <c r="C752" s="2"/>
      <c r="D752" s="2"/>
      <c r="E752" s="2"/>
      <c r="F752" s="2"/>
      <c r="G752" s="2"/>
      <c r="H752" s="2"/>
      <c r="I752" s="459"/>
      <c r="J752" s="2"/>
      <c r="K752" s="2"/>
      <c r="L752" s="2"/>
      <c r="M752" s="2"/>
      <c r="N752" s="2"/>
      <c r="O752" s="2"/>
      <c r="P752" s="2"/>
    </row>
    <row r="753" spans="1:16" ht="15.75" customHeight="1">
      <c r="A753" s="2"/>
      <c r="B753" s="2"/>
      <c r="C753" s="2"/>
      <c r="D753" s="2"/>
      <c r="E753" s="2"/>
      <c r="F753" s="2"/>
      <c r="G753" s="2"/>
      <c r="H753" s="2"/>
      <c r="I753" s="459"/>
      <c r="J753" s="2"/>
      <c r="K753" s="2"/>
      <c r="L753" s="2"/>
      <c r="M753" s="2"/>
      <c r="N753" s="2"/>
      <c r="O753" s="2"/>
      <c r="P753" s="2"/>
    </row>
    <row r="754" spans="1:16" ht="15.75" customHeight="1">
      <c r="A754" s="2"/>
      <c r="B754" s="2"/>
      <c r="C754" s="2"/>
      <c r="D754" s="2"/>
      <c r="E754" s="2"/>
      <c r="F754" s="2"/>
      <c r="G754" s="2"/>
      <c r="H754" s="2"/>
      <c r="I754" s="459"/>
      <c r="J754" s="2"/>
      <c r="K754" s="2"/>
      <c r="L754" s="2"/>
      <c r="M754" s="2"/>
      <c r="N754" s="2"/>
      <c r="O754" s="2"/>
      <c r="P754" s="2"/>
    </row>
    <row r="755" spans="1:16" ht="15.75" customHeight="1">
      <c r="A755" s="2"/>
      <c r="B755" s="2"/>
      <c r="C755" s="2"/>
      <c r="D755" s="2"/>
      <c r="E755" s="2"/>
      <c r="F755" s="2"/>
      <c r="G755" s="2"/>
      <c r="H755" s="2"/>
      <c r="I755" s="459"/>
      <c r="J755" s="2"/>
      <c r="K755" s="2"/>
      <c r="L755" s="2"/>
      <c r="M755" s="2"/>
      <c r="N755" s="2"/>
      <c r="O755" s="2"/>
      <c r="P755" s="2"/>
    </row>
    <row r="756" spans="1:16" ht="15.75" customHeight="1">
      <c r="A756" s="2"/>
      <c r="B756" s="2"/>
      <c r="C756" s="2"/>
      <c r="D756" s="2"/>
      <c r="E756" s="2"/>
      <c r="F756" s="2"/>
      <c r="G756" s="2"/>
      <c r="H756" s="2"/>
      <c r="I756" s="459"/>
      <c r="J756" s="2"/>
      <c r="K756" s="2"/>
      <c r="L756" s="2"/>
      <c r="M756" s="2"/>
      <c r="N756" s="2"/>
      <c r="O756" s="2"/>
      <c r="P756" s="2"/>
    </row>
    <row r="757" spans="1:16" ht="15.75" customHeight="1">
      <c r="A757" s="2"/>
      <c r="B757" s="2"/>
      <c r="C757" s="2"/>
      <c r="D757" s="2"/>
      <c r="E757" s="2"/>
      <c r="F757" s="2"/>
      <c r="G757" s="2"/>
      <c r="H757" s="2"/>
      <c r="I757" s="459"/>
      <c r="J757" s="2"/>
      <c r="K757" s="2"/>
      <c r="L757" s="2"/>
      <c r="M757" s="2"/>
      <c r="N757" s="2"/>
      <c r="O757" s="2"/>
      <c r="P757" s="2"/>
    </row>
    <row r="758" spans="1:16" ht="15.75" customHeight="1">
      <c r="A758" s="2"/>
      <c r="B758" s="2"/>
      <c r="C758" s="2"/>
      <c r="D758" s="2"/>
      <c r="E758" s="2"/>
      <c r="F758" s="2"/>
      <c r="G758" s="2"/>
      <c r="H758" s="2"/>
      <c r="I758" s="459"/>
      <c r="J758" s="2"/>
      <c r="K758" s="2"/>
      <c r="L758" s="2"/>
      <c r="M758" s="2"/>
      <c r="N758" s="2"/>
      <c r="O758" s="2"/>
      <c r="P758" s="2"/>
    </row>
    <row r="759" spans="1:16" ht="15.75" customHeight="1">
      <c r="A759" s="2"/>
      <c r="B759" s="2"/>
      <c r="C759" s="2"/>
      <c r="D759" s="2"/>
      <c r="E759" s="2"/>
      <c r="F759" s="2"/>
      <c r="G759" s="2"/>
      <c r="H759" s="2"/>
      <c r="I759" s="459"/>
      <c r="J759" s="2"/>
      <c r="K759" s="2"/>
      <c r="L759" s="2"/>
      <c r="M759" s="2"/>
      <c r="N759" s="2"/>
      <c r="O759" s="2"/>
      <c r="P759" s="2"/>
    </row>
    <row r="760" spans="1:16" ht="15.75" customHeight="1">
      <c r="A760" s="2"/>
      <c r="B760" s="2"/>
      <c r="C760" s="2"/>
      <c r="D760" s="2"/>
      <c r="E760" s="2"/>
      <c r="F760" s="2"/>
      <c r="G760" s="2"/>
      <c r="H760" s="2"/>
      <c r="I760" s="459"/>
      <c r="J760" s="2"/>
      <c r="K760" s="2"/>
      <c r="L760" s="2"/>
      <c r="M760" s="2"/>
      <c r="N760" s="2"/>
      <c r="O760" s="2"/>
      <c r="P760" s="2"/>
    </row>
    <row r="761" spans="1:16" ht="15.75" customHeight="1">
      <c r="A761" s="2"/>
      <c r="B761" s="2"/>
      <c r="C761" s="2"/>
      <c r="D761" s="2"/>
      <c r="E761" s="2"/>
      <c r="F761" s="2"/>
      <c r="G761" s="2"/>
      <c r="H761" s="2"/>
      <c r="I761" s="459"/>
      <c r="J761" s="2"/>
      <c r="K761" s="2"/>
      <c r="L761" s="2"/>
      <c r="M761" s="2"/>
      <c r="N761" s="2"/>
      <c r="O761" s="2"/>
      <c r="P761" s="2"/>
    </row>
    <row r="762" spans="1:16" ht="15.75" customHeight="1">
      <c r="A762" s="2"/>
      <c r="B762" s="2"/>
      <c r="C762" s="2"/>
      <c r="D762" s="2"/>
      <c r="E762" s="2"/>
      <c r="F762" s="2"/>
      <c r="G762" s="2"/>
      <c r="H762" s="2"/>
      <c r="I762" s="459"/>
      <c r="J762" s="2"/>
      <c r="K762" s="2"/>
      <c r="L762" s="2"/>
      <c r="M762" s="2"/>
      <c r="N762" s="2"/>
      <c r="O762" s="2"/>
      <c r="P762" s="2"/>
    </row>
    <row r="763" spans="1:16" ht="15.75" customHeight="1">
      <c r="A763" s="2"/>
      <c r="B763" s="2"/>
      <c r="C763" s="2"/>
      <c r="D763" s="2"/>
      <c r="E763" s="2"/>
      <c r="F763" s="2"/>
      <c r="G763" s="2"/>
      <c r="H763" s="2"/>
      <c r="I763" s="459"/>
      <c r="J763" s="2"/>
      <c r="K763" s="2"/>
      <c r="L763" s="2"/>
      <c r="M763" s="2"/>
      <c r="N763" s="2"/>
      <c r="O763" s="2"/>
      <c r="P763" s="2"/>
    </row>
    <row r="764" spans="1:16" ht="15.75" customHeight="1">
      <c r="A764" s="2"/>
      <c r="B764" s="2"/>
      <c r="C764" s="2"/>
      <c r="D764" s="2"/>
      <c r="E764" s="2"/>
      <c r="F764" s="2"/>
      <c r="G764" s="2"/>
      <c r="H764" s="2"/>
      <c r="I764" s="459"/>
      <c r="J764" s="2"/>
      <c r="K764" s="2"/>
      <c r="L764" s="2"/>
      <c r="M764" s="2"/>
      <c r="N764" s="2"/>
      <c r="O764" s="2"/>
      <c r="P764" s="2"/>
    </row>
    <row r="765" spans="1:16" ht="15.75" customHeight="1">
      <c r="A765" s="2"/>
      <c r="B765" s="2"/>
      <c r="C765" s="2"/>
      <c r="D765" s="2"/>
      <c r="E765" s="2"/>
      <c r="F765" s="2"/>
      <c r="G765" s="2"/>
      <c r="H765" s="2"/>
      <c r="I765" s="459"/>
      <c r="J765" s="2"/>
      <c r="K765" s="2"/>
      <c r="L765" s="2"/>
      <c r="M765" s="2"/>
      <c r="N765" s="2"/>
      <c r="O765" s="2"/>
      <c r="P765" s="2"/>
    </row>
    <row r="766" spans="1:16" ht="15.75" customHeight="1">
      <c r="A766" s="2"/>
      <c r="B766" s="2"/>
      <c r="C766" s="2"/>
      <c r="D766" s="2"/>
      <c r="E766" s="2"/>
      <c r="F766" s="2"/>
      <c r="G766" s="2"/>
      <c r="H766" s="2"/>
      <c r="I766" s="459"/>
      <c r="J766" s="2"/>
      <c r="K766" s="2"/>
      <c r="L766" s="2"/>
      <c r="M766" s="2"/>
      <c r="N766" s="2"/>
      <c r="O766" s="2"/>
      <c r="P766" s="2"/>
    </row>
    <row r="767" spans="1:16" ht="15.75" customHeight="1">
      <c r="A767" s="2"/>
      <c r="B767" s="2"/>
      <c r="C767" s="2"/>
      <c r="D767" s="2"/>
      <c r="E767" s="2"/>
      <c r="F767" s="2"/>
      <c r="G767" s="2"/>
      <c r="H767" s="2"/>
      <c r="I767" s="459"/>
      <c r="J767" s="2"/>
      <c r="K767" s="2"/>
      <c r="L767" s="2"/>
      <c r="M767" s="2"/>
      <c r="N767" s="2"/>
      <c r="O767" s="2"/>
      <c r="P767" s="2"/>
    </row>
    <row r="768" spans="1:16" ht="15.75" customHeight="1">
      <c r="A768" s="2"/>
      <c r="B768" s="2"/>
      <c r="C768" s="2"/>
      <c r="D768" s="2"/>
      <c r="E768" s="2"/>
      <c r="F768" s="2"/>
      <c r="G768" s="2"/>
      <c r="H768" s="2"/>
      <c r="I768" s="459"/>
      <c r="J768" s="2"/>
      <c r="K768" s="2"/>
      <c r="L768" s="2"/>
      <c r="M768" s="2"/>
      <c r="N768" s="2"/>
      <c r="O768" s="2"/>
      <c r="P768" s="2"/>
    </row>
    <row r="769" spans="1:16" ht="15.75" customHeight="1">
      <c r="A769" s="2"/>
      <c r="B769" s="2"/>
      <c r="C769" s="2"/>
      <c r="D769" s="2"/>
      <c r="E769" s="2"/>
      <c r="F769" s="2"/>
      <c r="G769" s="2"/>
      <c r="H769" s="2"/>
      <c r="I769" s="459"/>
      <c r="J769" s="2"/>
      <c r="K769" s="2"/>
      <c r="L769" s="2"/>
      <c r="M769" s="2"/>
      <c r="N769" s="2"/>
      <c r="O769" s="2"/>
      <c r="P769" s="2"/>
    </row>
    <row r="770" spans="1:16" ht="15.75" customHeight="1">
      <c r="A770" s="2"/>
      <c r="B770" s="2"/>
      <c r="C770" s="2"/>
      <c r="D770" s="2"/>
      <c r="E770" s="2"/>
      <c r="F770" s="2"/>
      <c r="G770" s="2"/>
      <c r="H770" s="2"/>
      <c r="I770" s="459"/>
      <c r="J770" s="2"/>
      <c r="K770" s="2"/>
      <c r="L770" s="2"/>
      <c r="M770" s="2"/>
      <c r="N770" s="2"/>
      <c r="O770" s="2"/>
      <c r="P770" s="2"/>
    </row>
    <row r="771" spans="1:16" ht="15.75" customHeight="1">
      <c r="A771" s="2"/>
      <c r="B771" s="2"/>
      <c r="C771" s="2"/>
      <c r="D771" s="2"/>
      <c r="E771" s="2"/>
      <c r="F771" s="2"/>
      <c r="G771" s="2"/>
      <c r="H771" s="2"/>
      <c r="I771" s="459"/>
      <c r="J771" s="2"/>
      <c r="K771" s="2"/>
      <c r="L771" s="2"/>
      <c r="M771" s="2"/>
      <c r="N771" s="2"/>
      <c r="O771" s="2"/>
      <c r="P771" s="2"/>
    </row>
    <row r="772" spans="1:16" ht="15.75" customHeight="1">
      <c r="A772" s="2"/>
      <c r="B772" s="2"/>
      <c r="C772" s="2"/>
      <c r="D772" s="2"/>
      <c r="E772" s="2"/>
      <c r="F772" s="2"/>
      <c r="G772" s="2"/>
      <c r="H772" s="2"/>
      <c r="I772" s="459"/>
      <c r="J772" s="2"/>
      <c r="K772" s="2"/>
      <c r="L772" s="2"/>
      <c r="M772" s="2"/>
      <c r="N772" s="2"/>
      <c r="O772" s="2"/>
      <c r="P772" s="2"/>
    </row>
    <row r="773" spans="1:16" ht="15.75" customHeight="1">
      <c r="A773" s="2"/>
      <c r="B773" s="2"/>
      <c r="C773" s="2"/>
      <c r="D773" s="2"/>
      <c r="E773" s="2"/>
      <c r="F773" s="2"/>
      <c r="G773" s="2"/>
      <c r="H773" s="2"/>
      <c r="I773" s="459"/>
      <c r="J773" s="2"/>
      <c r="K773" s="2"/>
      <c r="L773" s="2"/>
      <c r="M773" s="2"/>
      <c r="N773" s="2"/>
      <c r="O773" s="2"/>
      <c r="P773" s="2"/>
    </row>
    <row r="774" spans="1:16" ht="15.75" customHeight="1">
      <c r="A774" s="2"/>
      <c r="B774" s="2"/>
      <c r="C774" s="2"/>
      <c r="D774" s="2"/>
      <c r="E774" s="2"/>
      <c r="F774" s="2"/>
      <c r="G774" s="2"/>
      <c r="H774" s="2"/>
      <c r="I774" s="459"/>
      <c r="J774" s="2"/>
      <c r="K774" s="2"/>
      <c r="L774" s="2"/>
      <c r="M774" s="2"/>
      <c r="N774" s="2"/>
      <c r="O774" s="2"/>
      <c r="P774" s="2"/>
    </row>
    <row r="775" spans="1:16" ht="15.75" customHeight="1">
      <c r="A775" s="2"/>
      <c r="B775" s="2"/>
      <c r="C775" s="2"/>
      <c r="D775" s="2"/>
      <c r="E775" s="2"/>
      <c r="F775" s="2"/>
      <c r="G775" s="2"/>
      <c r="H775" s="2"/>
      <c r="I775" s="459"/>
      <c r="J775" s="2"/>
      <c r="K775" s="2"/>
      <c r="L775" s="2"/>
      <c r="M775" s="2"/>
      <c r="N775" s="2"/>
      <c r="O775" s="2"/>
      <c r="P775" s="2"/>
    </row>
    <row r="776" spans="1:16" ht="15.75" customHeight="1">
      <c r="A776" s="2"/>
      <c r="B776" s="2"/>
      <c r="C776" s="2"/>
      <c r="D776" s="2"/>
      <c r="E776" s="2"/>
      <c r="F776" s="2"/>
      <c r="G776" s="2"/>
      <c r="H776" s="2"/>
      <c r="I776" s="459"/>
      <c r="J776" s="2"/>
      <c r="K776" s="2"/>
      <c r="L776" s="2"/>
      <c r="M776" s="2"/>
      <c r="N776" s="2"/>
      <c r="O776" s="2"/>
      <c r="P776" s="2"/>
    </row>
    <row r="777" spans="1:16" ht="15.75" customHeight="1">
      <c r="A777" s="2"/>
      <c r="B777" s="2"/>
      <c r="C777" s="2"/>
      <c r="D777" s="2"/>
      <c r="E777" s="2"/>
      <c r="F777" s="2"/>
      <c r="G777" s="2"/>
      <c r="H777" s="2"/>
      <c r="I777" s="459"/>
      <c r="J777" s="2"/>
      <c r="K777" s="2"/>
      <c r="L777" s="2"/>
      <c r="M777" s="2"/>
      <c r="N777" s="2"/>
      <c r="O777" s="2"/>
      <c r="P777" s="2"/>
    </row>
    <row r="778" spans="1:16" ht="15.75" customHeight="1">
      <c r="A778" s="2"/>
      <c r="B778" s="2"/>
      <c r="C778" s="2"/>
      <c r="D778" s="2"/>
      <c r="E778" s="2"/>
      <c r="F778" s="2"/>
      <c r="G778" s="2"/>
      <c r="H778" s="2"/>
      <c r="I778" s="459"/>
      <c r="J778" s="2"/>
      <c r="K778" s="2"/>
      <c r="L778" s="2"/>
      <c r="M778" s="2"/>
      <c r="N778" s="2"/>
      <c r="O778" s="2"/>
      <c r="P778" s="2"/>
    </row>
    <row r="779" spans="1:16" ht="15.75" customHeight="1">
      <c r="A779" s="2"/>
      <c r="B779" s="2"/>
      <c r="C779" s="2"/>
      <c r="D779" s="2"/>
      <c r="E779" s="2"/>
      <c r="F779" s="2"/>
      <c r="G779" s="2"/>
      <c r="H779" s="2"/>
      <c r="I779" s="459"/>
      <c r="J779" s="2"/>
      <c r="K779" s="2"/>
      <c r="L779" s="2"/>
      <c r="M779" s="2"/>
      <c r="N779" s="2"/>
      <c r="O779" s="2"/>
      <c r="P779" s="2"/>
    </row>
    <row r="780" spans="1:16" ht="15.75" customHeight="1">
      <c r="A780" s="2"/>
      <c r="B780" s="2"/>
      <c r="C780" s="2"/>
      <c r="D780" s="2"/>
      <c r="E780" s="2"/>
      <c r="F780" s="2"/>
      <c r="G780" s="2"/>
      <c r="H780" s="2"/>
      <c r="I780" s="459"/>
      <c r="J780" s="2"/>
      <c r="K780" s="2"/>
      <c r="L780" s="2"/>
      <c r="M780" s="2"/>
      <c r="N780" s="2"/>
      <c r="O780" s="2"/>
      <c r="P780" s="2"/>
    </row>
    <row r="781" spans="1:16" ht="15.75" customHeight="1">
      <c r="A781" s="2"/>
      <c r="B781" s="2"/>
      <c r="C781" s="2"/>
      <c r="D781" s="2"/>
      <c r="E781" s="2"/>
      <c r="F781" s="2"/>
      <c r="G781" s="2"/>
      <c r="H781" s="2"/>
      <c r="I781" s="459"/>
      <c r="J781" s="2"/>
      <c r="K781" s="2"/>
      <c r="L781" s="2"/>
      <c r="M781" s="2"/>
      <c r="N781" s="2"/>
      <c r="O781" s="2"/>
      <c r="P781" s="2"/>
    </row>
    <row r="782" spans="1:16" ht="15.75" customHeight="1">
      <c r="A782" s="2"/>
      <c r="B782" s="2"/>
      <c r="C782" s="2"/>
      <c r="D782" s="2"/>
      <c r="E782" s="2"/>
      <c r="F782" s="2"/>
      <c r="G782" s="2"/>
      <c r="H782" s="2"/>
      <c r="I782" s="459"/>
      <c r="J782" s="2"/>
      <c r="K782" s="2"/>
      <c r="L782" s="2"/>
      <c r="M782" s="2"/>
      <c r="N782" s="2"/>
      <c r="O782" s="2"/>
      <c r="P782" s="2"/>
    </row>
    <row r="783" spans="1:16" ht="15.75" customHeight="1">
      <c r="A783" s="2"/>
      <c r="B783" s="2"/>
      <c r="C783" s="2"/>
      <c r="D783" s="2"/>
      <c r="E783" s="2"/>
      <c r="F783" s="2"/>
      <c r="G783" s="2"/>
      <c r="H783" s="2"/>
      <c r="I783" s="459"/>
      <c r="J783" s="2"/>
      <c r="K783" s="2"/>
      <c r="L783" s="2"/>
      <c r="M783" s="2"/>
      <c r="N783" s="2"/>
      <c r="O783" s="2"/>
      <c r="P783" s="2"/>
    </row>
    <row r="784" spans="1:16" ht="15.75" customHeight="1">
      <c r="A784" s="2"/>
      <c r="B784" s="2"/>
      <c r="C784" s="2"/>
      <c r="D784" s="2"/>
      <c r="E784" s="2"/>
      <c r="F784" s="2"/>
      <c r="G784" s="2"/>
      <c r="H784" s="2"/>
      <c r="I784" s="459"/>
      <c r="J784" s="2"/>
      <c r="K784" s="2"/>
      <c r="L784" s="2"/>
      <c r="M784" s="2"/>
      <c r="N784" s="2"/>
      <c r="O784" s="2"/>
      <c r="P784" s="2"/>
    </row>
    <row r="785" spans="1:16" ht="15.75" customHeight="1">
      <c r="A785" s="2"/>
      <c r="B785" s="2"/>
      <c r="C785" s="2"/>
      <c r="D785" s="2"/>
      <c r="E785" s="2"/>
      <c r="F785" s="2"/>
      <c r="G785" s="2"/>
      <c r="H785" s="2"/>
      <c r="I785" s="459"/>
      <c r="J785" s="2"/>
      <c r="K785" s="2"/>
      <c r="L785" s="2"/>
      <c r="M785" s="2"/>
      <c r="N785" s="2"/>
      <c r="O785" s="2"/>
      <c r="P785" s="2"/>
    </row>
    <row r="786" spans="1:16" ht="15.75" customHeight="1">
      <c r="A786" s="2"/>
      <c r="B786" s="2"/>
      <c r="C786" s="2"/>
      <c r="D786" s="2"/>
      <c r="E786" s="2"/>
      <c r="F786" s="2"/>
      <c r="G786" s="2"/>
      <c r="H786" s="2"/>
      <c r="I786" s="459"/>
      <c r="J786" s="2"/>
      <c r="K786" s="2"/>
      <c r="L786" s="2"/>
      <c r="M786" s="2"/>
      <c r="N786" s="2"/>
      <c r="O786" s="2"/>
      <c r="P786" s="2"/>
    </row>
    <row r="787" spans="1:16" ht="15.75" customHeight="1">
      <c r="A787" s="2"/>
      <c r="B787" s="2"/>
      <c r="C787" s="2"/>
      <c r="D787" s="2"/>
      <c r="E787" s="2"/>
      <c r="F787" s="2"/>
      <c r="G787" s="2"/>
      <c r="H787" s="2"/>
      <c r="I787" s="459"/>
      <c r="J787" s="2"/>
      <c r="K787" s="2"/>
      <c r="L787" s="2"/>
      <c r="M787" s="2"/>
      <c r="N787" s="2"/>
      <c r="O787" s="2"/>
      <c r="P787" s="2"/>
    </row>
    <row r="788" spans="1:16" ht="15.75" customHeight="1">
      <c r="A788" s="2"/>
      <c r="B788" s="2"/>
      <c r="C788" s="2"/>
      <c r="D788" s="2"/>
      <c r="E788" s="2"/>
      <c r="F788" s="2"/>
      <c r="G788" s="2"/>
      <c r="H788" s="2"/>
      <c r="I788" s="459"/>
      <c r="J788" s="2"/>
      <c r="K788" s="2"/>
      <c r="L788" s="2"/>
      <c r="M788" s="2"/>
      <c r="N788" s="2"/>
      <c r="O788" s="2"/>
      <c r="P788" s="2"/>
    </row>
    <row r="789" spans="1:16" ht="15.75" customHeight="1">
      <c r="A789" s="2"/>
      <c r="B789" s="2"/>
      <c r="C789" s="2"/>
      <c r="D789" s="2"/>
      <c r="E789" s="2"/>
      <c r="F789" s="2"/>
      <c r="G789" s="2"/>
      <c r="H789" s="2"/>
      <c r="I789" s="459"/>
      <c r="J789" s="2"/>
      <c r="K789" s="2"/>
      <c r="L789" s="2"/>
      <c r="M789" s="2"/>
      <c r="N789" s="2"/>
      <c r="O789" s="2"/>
      <c r="P789" s="2"/>
    </row>
    <row r="790" spans="1:16" ht="15.75" customHeight="1">
      <c r="A790" s="2"/>
      <c r="B790" s="2"/>
      <c r="C790" s="2"/>
      <c r="D790" s="2"/>
      <c r="E790" s="2"/>
      <c r="F790" s="2"/>
      <c r="G790" s="2"/>
      <c r="H790" s="2"/>
      <c r="I790" s="459"/>
      <c r="J790" s="2"/>
      <c r="K790" s="2"/>
      <c r="L790" s="2"/>
      <c r="M790" s="2"/>
      <c r="N790" s="2"/>
      <c r="O790" s="2"/>
      <c r="P790" s="2"/>
    </row>
    <row r="791" spans="1:16" ht="15.75" customHeight="1">
      <c r="A791" s="2"/>
      <c r="B791" s="2"/>
      <c r="C791" s="2"/>
      <c r="D791" s="2"/>
      <c r="E791" s="2"/>
      <c r="F791" s="2"/>
      <c r="G791" s="2"/>
      <c r="H791" s="2"/>
      <c r="I791" s="459"/>
      <c r="J791" s="2"/>
      <c r="K791" s="2"/>
      <c r="L791" s="2"/>
      <c r="M791" s="2"/>
      <c r="N791" s="2"/>
      <c r="O791" s="2"/>
      <c r="P791" s="2"/>
    </row>
    <row r="792" spans="1:16" ht="15.75" customHeight="1">
      <c r="A792" s="2"/>
      <c r="B792" s="2"/>
      <c r="C792" s="2"/>
      <c r="D792" s="2"/>
      <c r="E792" s="2"/>
      <c r="F792" s="2"/>
      <c r="G792" s="2"/>
      <c r="H792" s="2"/>
      <c r="I792" s="459"/>
      <c r="J792" s="2"/>
      <c r="K792" s="2"/>
      <c r="L792" s="2"/>
      <c r="M792" s="2"/>
      <c r="N792" s="2"/>
      <c r="O792" s="2"/>
      <c r="P792" s="2"/>
    </row>
    <row r="793" spans="1:16" ht="15.75" customHeight="1">
      <c r="A793" s="2"/>
      <c r="B793" s="2"/>
      <c r="C793" s="2"/>
      <c r="D793" s="2"/>
      <c r="E793" s="2"/>
      <c r="F793" s="2"/>
      <c r="G793" s="2"/>
      <c r="H793" s="2"/>
      <c r="I793" s="459"/>
      <c r="J793" s="2"/>
      <c r="K793" s="2"/>
      <c r="L793" s="2"/>
      <c r="M793" s="2"/>
      <c r="N793" s="2"/>
      <c r="O793" s="2"/>
      <c r="P793" s="2"/>
    </row>
    <row r="794" spans="1:16" ht="15.75" customHeight="1">
      <c r="A794" s="2"/>
      <c r="B794" s="2"/>
      <c r="C794" s="2"/>
      <c r="D794" s="2"/>
      <c r="E794" s="2"/>
      <c r="F794" s="2"/>
      <c r="G794" s="2"/>
      <c r="H794" s="2"/>
      <c r="I794" s="459"/>
      <c r="J794" s="2"/>
      <c r="K794" s="2"/>
      <c r="L794" s="2"/>
      <c r="M794" s="2"/>
      <c r="N794" s="2"/>
      <c r="O794" s="2"/>
      <c r="P794" s="2"/>
    </row>
    <row r="795" spans="1:16" ht="15.75" customHeight="1">
      <c r="A795" s="2"/>
      <c r="B795" s="2"/>
      <c r="C795" s="2"/>
      <c r="D795" s="2"/>
      <c r="E795" s="2"/>
      <c r="F795" s="2"/>
      <c r="G795" s="2"/>
      <c r="H795" s="2"/>
      <c r="I795" s="459"/>
      <c r="J795" s="2"/>
      <c r="K795" s="2"/>
      <c r="L795" s="2"/>
      <c r="M795" s="2"/>
      <c r="N795" s="2"/>
      <c r="O795" s="2"/>
      <c r="P795" s="2"/>
    </row>
    <row r="796" spans="1:16" ht="15.75" customHeight="1">
      <c r="A796" s="2"/>
      <c r="B796" s="2"/>
      <c r="C796" s="2"/>
      <c r="D796" s="2"/>
      <c r="E796" s="2"/>
      <c r="F796" s="2"/>
      <c r="G796" s="2"/>
      <c r="H796" s="2"/>
      <c r="I796" s="459"/>
      <c r="J796" s="2"/>
      <c r="K796" s="2"/>
      <c r="L796" s="2"/>
      <c r="M796" s="2"/>
      <c r="N796" s="2"/>
      <c r="O796" s="2"/>
      <c r="P796" s="2"/>
    </row>
    <row r="797" spans="1:16" ht="15.75" customHeight="1">
      <c r="A797" s="2"/>
      <c r="B797" s="2"/>
      <c r="C797" s="2"/>
      <c r="D797" s="2"/>
      <c r="E797" s="2"/>
      <c r="F797" s="2"/>
      <c r="G797" s="2"/>
      <c r="H797" s="2"/>
      <c r="I797" s="459"/>
      <c r="J797" s="2"/>
      <c r="K797" s="2"/>
      <c r="L797" s="2"/>
      <c r="M797" s="2"/>
      <c r="N797" s="2"/>
      <c r="O797" s="2"/>
      <c r="P797" s="2"/>
    </row>
    <row r="798" spans="1:16" ht="15.75" customHeight="1">
      <c r="A798" s="2"/>
      <c r="B798" s="2"/>
      <c r="C798" s="2"/>
      <c r="D798" s="2"/>
      <c r="E798" s="2"/>
      <c r="F798" s="2"/>
      <c r="G798" s="2"/>
      <c r="H798" s="2"/>
      <c r="I798" s="459"/>
      <c r="J798" s="2"/>
      <c r="K798" s="2"/>
      <c r="L798" s="2"/>
      <c r="M798" s="2"/>
      <c r="N798" s="2"/>
      <c r="O798" s="2"/>
      <c r="P798" s="2"/>
    </row>
    <row r="799" spans="1:16" ht="15.75" customHeight="1">
      <c r="A799" s="2"/>
      <c r="B799" s="2"/>
      <c r="C799" s="2"/>
      <c r="D799" s="2"/>
      <c r="E799" s="2"/>
      <c r="F799" s="2"/>
      <c r="G799" s="2"/>
      <c r="H799" s="2"/>
      <c r="I799" s="459"/>
      <c r="J799" s="2"/>
      <c r="K799" s="2"/>
      <c r="L799" s="2"/>
      <c r="M799" s="2"/>
      <c r="N799" s="2"/>
      <c r="O799" s="2"/>
      <c r="P799" s="2"/>
    </row>
    <row r="800" spans="1:16" ht="15.75" customHeight="1">
      <c r="A800" s="2"/>
      <c r="B800" s="2"/>
      <c r="C800" s="2"/>
      <c r="D800" s="2"/>
      <c r="E800" s="2"/>
      <c r="F800" s="2"/>
      <c r="G800" s="2"/>
      <c r="H800" s="2"/>
      <c r="I800" s="459"/>
      <c r="J800" s="2"/>
      <c r="K800" s="2"/>
      <c r="L800" s="2"/>
      <c r="M800" s="2"/>
      <c r="N800" s="2"/>
      <c r="O800" s="2"/>
      <c r="P800" s="2"/>
    </row>
    <row r="801" spans="1:16" ht="15.75" customHeight="1">
      <c r="A801" s="2"/>
      <c r="B801" s="2"/>
      <c r="C801" s="2"/>
      <c r="D801" s="2"/>
      <c r="E801" s="2"/>
      <c r="F801" s="2"/>
      <c r="G801" s="2"/>
      <c r="H801" s="2"/>
      <c r="I801" s="459"/>
      <c r="J801" s="2"/>
      <c r="K801" s="2"/>
      <c r="L801" s="2"/>
      <c r="M801" s="2"/>
      <c r="N801" s="2"/>
      <c r="O801" s="2"/>
      <c r="P801" s="2"/>
    </row>
    <row r="802" spans="1:16" ht="15.75" customHeight="1">
      <c r="A802" s="2"/>
      <c r="B802" s="2"/>
      <c r="C802" s="2"/>
      <c r="D802" s="2"/>
      <c r="E802" s="2"/>
      <c r="F802" s="2"/>
      <c r="G802" s="2"/>
      <c r="H802" s="2"/>
      <c r="I802" s="459"/>
      <c r="J802" s="2"/>
      <c r="K802" s="2"/>
      <c r="L802" s="2"/>
      <c r="M802" s="2"/>
      <c r="N802" s="2"/>
      <c r="O802" s="2"/>
      <c r="P802" s="2"/>
    </row>
    <row r="803" spans="1:16" ht="15.75" customHeight="1">
      <c r="A803" s="2"/>
      <c r="B803" s="2"/>
      <c r="C803" s="2"/>
      <c r="D803" s="2"/>
      <c r="E803" s="2"/>
      <c r="F803" s="2"/>
      <c r="G803" s="2"/>
      <c r="H803" s="2"/>
      <c r="I803" s="459"/>
      <c r="J803" s="2"/>
      <c r="K803" s="2"/>
      <c r="L803" s="2"/>
      <c r="M803" s="2"/>
      <c r="N803" s="2"/>
      <c r="O803" s="2"/>
      <c r="P803" s="2"/>
    </row>
    <row r="804" spans="1:16" ht="15.75" customHeight="1">
      <c r="A804" s="2"/>
      <c r="B804" s="2"/>
      <c r="C804" s="2"/>
      <c r="D804" s="2"/>
      <c r="E804" s="2"/>
      <c r="F804" s="2"/>
      <c r="G804" s="2"/>
      <c r="H804" s="2"/>
      <c r="I804" s="459"/>
      <c r="J804" s="2"/>
      <c r="K804" s="2"/>
      <c r="L804" s="2"/>
      <c r="M804" s="2"/>
      <c r="N804" s="2"/>
      <c r="O804" s="2"/>
      <c r="P804" s="2"/>
    </row>
    <row r="805" spans="1:16" ht="15.75" customHeight="1">
      <c r="A805" s="2"/>
      <c r="B805" s="2"/>
      <c r="C805" s="2"/>
      <c r="D805" s="2"/>
      <c r="E805" s="2"/>
      <c r="F805" s="2"/>
      <c r="G805" s="2"/>
      <c r="H805" s="2"/>
      <c r="I805" s="459"/>
      <c r="J805" s="2"/>
      <c r="K805" s="2"/>
      <c r="L805" s="2"/>
      <c r="M805" s="2"/>
      <c r="N805" s="2"/>
      <c r="O805" s="2"/>
      <c r="P805" s="2"/>
    </row>
    <row r="806" spans="1:16" ht="15.75" customHeight="1">
      <c r="A806" s="2"/>
      <c r="B806" s="2"/>
      <c r="C806" s="2"/>
      <c r="D806" s="2"/>
      <c r="E806" s="2"/>
      <c r="F806" s="2"/>
      <c r="G806" s="2"/>
      <c r="H806" s="2"/>
      <c r="I806" s="459"/>
      <c r="J806" s="2"/>
      <c r="K806" s="2"/>
      <c r="L806" s="2"/>
      <c r="M806" s="2"/>
      <c r="N806" s="2"/>
      <c r="O806" s="2"/>
      <c r="P806" s="2"/>
    </row>
    <row r="807" spans="1:16" ht="15.75" customHeight="1">
      <c r="A807" s="2"/>
      <c r="B807" s="2"/>
      <c r="C807" s="2"/>
      <c r="D807" s="2"/>
      <c r="E807" s="2"/>
      <c r="F807" s="2"/>
      <c r="G807" s="2"/>
      <c r="H807" s="2"/>
      <c r="I807" s="459"/>
      <c r="J807" s="2"/>
      <c r="K807" s="2"/>
      <c r="L807" s="2"/>
      <c r="M807" s="2"/>
      <c r="N807" s="2"/>
      <c r="O807" s="2"/>
      <c r="P807" s="2"/>
    </row>
    <row r="808" spans="1:16" ht="15.75" customHeight="1">
      <c r="A808" s="2"/>
      <c r="B808" s="2"/>
      <c r="C808" s="2"/>
      <c r="D808" s="2"/>
      <c r="E808" s="2"/>
      <c r="F808" s="2"/>
      <c r="G808" s="2"/>
      <c r="H808" s="2"/>
      <c r="I808" s="459"/>
      <c r="J808" s="2"/>
      <c r="K808" s="2"/>
      <c r="L808" s="2"/>
      <c r="M808" s="2"/>
      <c r="N808" s="2"/>
      <c r="O808" s="2"/>
      <c r="P808" s="2"/>
    </row>
    <row r="809" spans="1:16" ht="15.75" customHeight="1">
      <c r="A809" s="2"/>
      <c r="B809" s="2"/>
      <c r="C809" s="2"/>
      <c r="D809" s="2"/>
      <c r="E809" s="2"/>
      <c r="F809" s="2"/>
      <c r="G809" s="2"/>
      <c r="H809" s="2"/>
      <c r="I809" s="459"/>
      <c r="J809" s="2"/>
      <c r="K809" s="2"/>
      <c r="L809" s="2"/>
      <c r="M809" s="2"/>
      <c r="N809" s="2"/>
      <c r="O809" s="2"/>
      <c r="P809" s="2"/>
    </row>
    <row r="810" spans="1:16" ht="15.75" customHeight="1">
      <c r="A810" s="2"/>
      <c r="B810" s="2"/>
      <c r="C810" s="2"/>
      <c r="D810" s="2"/>
      <c r="E810" s="2"/>
      <c r="F810" s="2"/>
      <c r="G810" s="2"/>
      <c r="H810" s="2"/>
      <c r="I810" s="459"/>
      <c r="J810" s="2"/>
      <c r="K810" s="2"/>
      <c r="L810" s="2"/>
      <c r="M810" s="2"/>
      <c r="N810" s="2"/>
      <c r="O810" s="2"/>
      <c r="P810" s="2"/>
    </row>
    <row r="811" spans="1:16" ht="15.75" customHeight="1">
      <c r="A811" s="2"/>
      <c r="B811" s="2"/>
      <c r="C811" s="2"/>
      <c r="D811" s="2"/>
      <c r="E811" s="2"/>
      <c r="F811" s="2"/>
      <c r="G811" s="2"/>
      <c r="H811" s="2"/>
      <c r="I811" s="459"/>
      <c r="J811" s="2"/>
      <c r="K811" s="2"/>
      <c r="L811" s="2"/>
      <c r="M811" s="2"/>
      <c r="N811" s="2"/>
      <c r="O811" s="2"/>
      <c r="P811" s="2"/>
    </row>
    <row r="812" spans="1:16" ht="15.75" customHeight="1">
      <c r="A812" s="2"/>
      <c r="B812" s="2"/>
      <c r="C812" s="2"/>
      <c r="D812" s="2"/>
      <c r="E812" s="2"/>
      <c r="F812" s="2"/>
      <c r="G812" s="2"/>
      <c r="H812" s="2"/>
      <c r="I812" s="459"/>
      <c r="J812" s="2"/>
      <c r="K812" s="2"/>
      <c r="L812" s="2"/>
      <c r="M812" s="2"/>
      <c r="N812" s="2"/>
      <c r="O812" s="2"/>
      <c r="P812" s="2"/>
    </row>
    <row r="813" spans="1:16" ht="15.75" customHeight="1">
      <c r="A813" s="2"/>
      <c r="B813" s="2"/>
      <c r="C813" s="2"/>
      <c r="D813" s="2"/>
      <c r="E813" s="2"/>
      <c r="F813" s="2"/>
      <c r="G813" s="2"/>
      <c r="H813" s="2"/>
      <c r="I813" s="459"/>
      <c r="J813" s="2"/>
      <c r="K813" s="2"/>
      <c r="L813" s="2"/>
      <c r="M813" s="2"/>
      <c r="N813" s="2"/>
      <c r="O813" s="2"/>
      <c r="P813" s="2"/>
    </row>
    <row r="814" spans="1:16" ht="15.75" customHeight="1">
      <c r="A814" s="2"/>
      <c r="B814" s="2"/>
      <c r="C814" s="2"/>
      <c r="D814" s="2"/>
      <c r="E814" s="2"/>
      <c r="F814" s="2"/>
      <c r="G814" s="2"/>
      <c r="H814" s="2"/>
      <c r="I814" s="459"/>
      <c r="J814" s="2"/>
      <c r="K814" s="2"/>
      <c r="L814" s="2"/>
      <c r="M814" s="2"/>
      <c r="N814" s="2"/>
      <c r="O814" s="2"/>
      <c r="P814" s="2"/>
    </row>
    <row r="815" spans="1:16" ht="15.75" customHeight="1">
      <c r="A815" s="2"/>
      <c r="B815" s="2"/>
      <c r="C815" s="2"/>
      <c r="D815" s="2"/>
      <c r="E815" s="2"/>
      <c r="F815" s="2"/>
      <c r="G815" s="2"/>
      <c r="H815" s="2"/>
      <c r="I815" s="459"/>
      <c r="J815" s="2"/>
      <c r="K815" s="2"/>
      <c r="L815" s="2"/>
      <c r="M815" s="2"/>
      <c r="N815" s="2"/>
      <c r="O815" s="2"/>
      <c r="P815" s="2"/>
    </row>
    <row r="816" spans="1:16" ht="15.75" customHeight="1">
      <c r="A816" s="2"/>
      <c r="B816" s="2"/>
      <c r="C816" s="2"/>
      <c r="D816" s="2"/>
      <c r="E816" s="2"/>
      <c r="F816" s="2"/>
      <c r="G816" s="2"/>
      <c r="H816" s="2"/>
      <c r="I816" s="459"/>
      <c r="J816" s="2"/>
      <c r="K816" s="2"/>
      <c r="L816" s="2"/>
      <c r="M816" s="2"/>
      <c r="N816" s="2"/>
      <c r="O816" s="2"/>
      <c r="P816" s="2"/>
    </row>
    <row r="817" spans="1:16" ht="15.75" customHeight="1">
      <c r="A817" s="2"/>
      <c r="B817" s="2"/>
      <c r="C817" s="2"/>
      <c r="D817" s="2"/>
      <c r="E817" s="2"/>
      <c r="F817" s="2"/>
      <c r="G817" s="2"/>
      <c r="H817" s="2"/>
      <c r="I817" s="459"/>
      <c r="J817" s="2"/>
      <c r="K817" s="2"/>
      <c r="L817" s="2"/>
      <c r="M817" s="2"/>
      <c r="N817" s="2"/>
      <c r="O817" s="2"/>
      <c r="P817" s="2"/>
    </row>
    <row r="818" spans="1:16" ht="15.75" customHeight="1">
      <c r="A818" s="2"/>
      <c r="B818" s="2"/>
      <c r="C818" s="2"/>
      <c r="D818" s="2"/>
      <c r="E818" s="2"/>
      <c r="F818" s="2"/>
      <c r="G818" s="2"/>
      <c r="H818" s="2"/>
      <c r="I818" s="459"/>
      <c r="J818" s="2"/>
      <c r="K818" s="2"/>
      <c r="L818" s="2"/>
      <c r="M818" s="2"/>
      <c r="N818" s="2"/>
      <c r="O818" s="2"/>
      <c r="P818" s="2"/>
    </row>
    <row r="819" spans="1:16" ht="15.75" customHeight="1">
      <c r="A819" s="2"/>
      <c r="B819" s="2"/>
      <c r="C819" s="2"/>
      <c r="D819" s="2"/>
      <c r="E819" s="2"/>
      <c r="F819" s="2"/>
      <c r="G819" s="2"/>
      <c r="H819" s="2"/>
      <c r="I819" s="459"/>
      <c r="J819" s="2"/>
      <c r="K819" s="2"/>
      <c r="L819" s="2"/>
      <c r="M819" s="2"/>
      <c r="N819" s="2"/>
      <c r="O819" s="2"/>
      <c r="P819" s="2"/>
    </row>
    <row r="820" spans="1:16" ht="15.75" customHeight="1">
      <c r="A820" s="2"/>
      <c r="B820" s="2"/>
      <c r="C820" s="2"/>
      <c r="D820" s="2"/>
      <c r="E820" s="2"/>
      <c r="F820" s="2"/>
      <c r="G820" s="2"/>
      <c r="H820" s="2"/>
      <c r="I820" s="459"/>
      <c r="J820" s="2"/>
      <c r="K820" s="2"/>
      <c r="L820" s="2"/>
      <c r="M820" s="2"/>
      <c r="N820" s="2"/>
      <c r="O820" s="2"/>
      <c r="P820" s="2"/>
    </row>
    <row r="821" spans="1:16" ht="15.75" customHeight="1">
      <c r="A821" s="2"/>
      <c r="B821" s="2"/>
      <c r="C821" s="2"/>
      <c r="D821" s="2"/>
      <c r="E821" s="2"/>
      <c r="F821" s="2"/>
      <c r="G821" s="2"/>
      <c r="H821" s="2"/>
      <c r="I821" s="459"/>
      <c r="J821" s="2"/>
      <c r="K821" s="2"/>
      <c r="L821" s="2"/>
      <c r="M821" s="2"/>
      <c r="N821" s="2"/>
      <c r="O821" s="2"/>
      <c r="P821" s="2"/>
    </row>
    <row r="822" spans="1:16" ht="15.75" customHeight="1">
      <c r="A822" s="2"/>
      <c r="B822" s="2"/>
      <c r="C822" s="2"/>
      <c r="D822" s="2"/>
      <c r="E822" s="2"/>
      <c r="F822" s="2"/>
      <c r="G822" s="2"/>
      <c r="H822" s="2"/>
      <c r="I822" s="459"/>
      <c r="J822" s="2"/>
      <c r="K822" s="2"/>
      <c r="L822" s="2"/>
      <c r="M822" s="2"/>
      <c r="N822" s="2"/>
      <c r="O822" s="2"/>
      <c r="P822" s="2"/>
    </row>
    <row r="823" spans="1:16" ht="15.75" customHeight="1">
      <c r="A823" s="2"/>
      <c r="B823" s="2"/>
      <c r="C823" s="2"/>
      <c r="D823" s="2"/>
      <c r="E823" s="2"/>
      <c r="F823" s="2"/>
      <c r="G823" s="2"/>
      <c r="H823" s="2"/>
      <c r="I823" s="459"/>
      <c r="J823" s="2"/>
      <c r="K823" s="2"/>
      <c r="L823" s="2"/>
      <c r="M823" s="2"/>
      <c r="N823" s="2"/>
      <c r="O823" s="2"/>
      <c r="P823" s="2"/>
    </row>
    <row r="824" spans="1:16" ht="15.75" customHeight="1">
      <c r="A824" s="2"/>
      <c r="B824" s="2"/>
      <c r="C824" s="2"/>
      <c r="D824" s="2"/>
      <c r="E824" s="2"/>
      <c r="F824" s="2"/>
      <c r="G824" s="2"/>
      <c r="H824" s="2"/>
      <c r="I824" s="459"/>
      <c r="J824" s="2"/>
      <c r="K824" s="2"/>
      <c r="L824" s="2"/>
      <c r="M824" s="2"/>
      <c r="N824" s="2"/>
      <c r="O824" s="2"/>
      <c r="P824" s="2"/>
    </row>
    <row r="825" spans="1:16" ht="15.75" customHeight="1">
      <c r="A825" s="2"/>
      <c r="B825" s="2"/>
      <c r="C825" s="2"/>
      <c r="D825" s="2"/>
      <c r="E825" s="2"/>
      <c r="F825" s="2"/>
      <c r="G825" s="2"/>
      <c r="H825" s="2"/>
      <c r="I825" s="459"/>
      <c r="J825" s="2"/>
      <c r="K825" s="2"/>
      <c r="L825" s="2"/>
      <c r="M825" s="2"/>
      <c r="N825" s="2"/>
      <c r="O825" s="2"/>
      <c r="P825" s="2"/>
    </row>
    <row r="826" spans="1:16" ht="15.75" customHeight="1">
      <c r="A826" s="2"/>
      <c r="B826" s="2"/>
      <c r="C826" s="2"/>
      <c r="D826" s="2"/>
      <c r="E826" s="2"/>
      <c r="F826" s="2"/>
      <c r="G826" s="2"/>
      <c r="H826" s="2"/>
      <c r="I826" s="459"/>
      <c r="J826" s="2"/>
      <c r="K826" s="2"/>
      <c r="L826" s="2"/>
      <c r="M826" s="2"/>
      <c r="N826" s="2"/>
      <c r="O826" s="2"/>
      <c r="P826" s="2"/>
    </row>
    <row r="827" spans="1:16" ht="15.75" customHeight="1">
      <c r="A827" s="2"/>
      <c r="B827" s="2"/>
      <c r="C827" s="2"/>
      <c r="D827" s="2"/>
      <c r="E827" s="2"/>
      <c r="F827" s="2"/>
      <c r="G827" s="2"/>
      <c r="H827" s="2"/>
      <c r="I827" s="459"/>
      <c r="J827" s="2"/>
      <c r="K827" s="2"/>
      <c r="L827" s="2"/>
      <c r="M827" s="2"/>
      <c r="N827" s="2"/>
      <c r="O827" s="2"/>
      <c r="P827" s="2"/>
    </row>
    <row r="828" spans="1:16" ht="15.75" customHeight="1">
      <c r="A828" s="2"/>
      <c r="B828" s="2"/>
      <c r="C828" s="2"/>
      <c r="D828" s="2"/>
      <c r="E828" s="2"/>
      <c r="F828" s="2"/>
      <c r="G828" s="2"/>
      <c r="H828" s="2"/>
      <c r="I828" s="459"/>
      <c r="J828" s="2"/>
      <c r="K828" s="2"/>
      <c r="L828" s="2"/>
      <c r="M828" s="2"/>
      <c r="N828" s="2"/>
      <c r="O828" s="2"/>
      <c r="P828" s="2"/>
    </row>
    <row r="829" spans="1:16" ht="15.75" customHeight="1">
      <c r="A829" s="2"/>
      <c r="B829" s="2"/>
      <c r="C829" s="2"/>
      <c r="D829" s="2"/>
      <c r="E829" s="2"/>
      <c r="F829" s="2"/>
      <c r="G829" s="2"/>
      <c r="H829" s="2"/>
      <c r="I829" s="459"/>
      <c r="J829" s="2"/>
      <c r="K829" s="2"/>
      <c r="L829" s="2"/>
      <c r="M829" s="2"/>
      <c r="N829" s="2"/>
      <c r="O829" s="2"/>
      <c r="P829" s="2"/>
    </row>
    <row r="830" spans="1:16" ht="15.75" customHeight="1">
      <c r="A830" s="2"/>
      <c r="B830" s="2"/>
      <c r="C830" s="2"/>
      <c r="D830" s="2"/>
      <c r="E830" s="2"/>
      <c r="F830" s="2"/>
      <c r="G830" s="2"/>
      <c r="H830" s="2"/>
      <c r="I830" s="459"/>
      <c r="J830" s="2"/>
      <c r="K830" s="2"/>
      <c r="L830" s="2"/>
      <c r="M830" s="2"/>
      <c r="N830" s="2"/>
      <c r="O830" s="2"/>
      <c r="P830" s="2"/>
    </row>
    <row r="831" spans="1:16" ht="15.75" customHeight="1">
      <c r="A831" s="2"/>
      <c r="B831" s="2"/>
      <c r="C831" s="2"/>
      <c r="D831" s="2"/>
      <c r="E831" s="2"/>
      <c r="F831" s="2"/>
      <c r="G831" s="2"/>
      <c r="H831" s="2"/>
      <c r="I831" s="459"/>
      <c r="J831" s="2"/>
      <c r="K831" s="2"/>
      <c r="L831" s="2"/>
      <c r="M831" s="2"/>
      <c r="N831" s="2"/>
      <c r="O831" s="2"/>
      <c r="P831" s="2"/>
    </row>
    <row r="832" spans="1:16" ht="15.75" customHeight="1">
      <c r="A832" s="2"/>
      <c r="B832" s="2"/>
      <c r="C832" s="2"/>
      <c r="D832" s="2"/>
      <c r="E832" s="2"/>
      <c r="F832" s="2"/>
      <c r="G832" s="2"/>
      <c r="H832" s="2"/>
      <c r="I832" s="459"/>
      <c r="J832" s="2"/>
      <c r="K832" s="2"/>
      <c r="L832" s="2"/>
      <c r="M832" s="2"/>
      <c r="N832" s="2"/>
      <c r="O832" s="2"/>
      <c r="P832" s="2"/>
    </row>
    <row r="833" spans="1:16" ht="15.75" customHeight="1">
      <c r="A833" s="2"/>
      <c r="B833" s="2"/>
      <c r="C833" s="2"/>
      <c r="D833" s="2"/>
      <c r="E833" s="2"/>
      <c r="F833" s="2"/>
      <c r="G833" s="2"/>
      <c r="H833" s="2"/>
      <c r="I833" s="459"/>
      <c r="J833" s="2"/>
      <c r="K833" s="2"/>
      <c r="L833" s="2"/>
      <c r="M833" s="2"/>
      <c r="N833" s="2"/>
      <c r="O833" s="2"/>
      <c r="P833" s="2"/>
    </row>
    <row r="834" spans="1:16" ht="15.75" customHeight="1">
      <c r="A834" s="2"/>
      <c r="B834" s="2"/>
      <c r="C834" s="2"/>
      <c r="D834" s="2"/>
      <c r="E834" s="2"/>
      <c r="F834" s="2"/>
      <c r="G834" s="2"/>
      <c r="H834" s="2"/>
      <c r="I834" s="459"/>
      <c r="J834" s="2"/>
      <c r="K834" s="2"/>
      <c r="L834" s="2"/>
      <c r="M834" s="2"/>
      <c r="N834" s="2"/>
      <c r="O834" s="2"/>
      <c r="P834" s="2"/>
    </row>
    <row r="835" spans="1:16" ht="15.75" customHeight="1">
      <c r="A835" s="2"/>
      <c r="B835" s="2"/>
      <c r="C835" s="2"/>
      <c r="D835" s="2"/>
      <c r="E835" s="2"/>
      <c r="F835" s="2"/>
      <c r="G835" s="2"/>
      <c r="H835" s="2"/>
      <c r="I835" s="459"/>
      <c r="J835" s="2"/>
      <c r="K835" s="2"/>
      <c r="L835" s="2"/>
      <c r="M835" s="2"/>
      <c r="N835" s="2"/>
      <c r="O835" s="2"/>
      <c r="P835" s="2"/>
    </row>
    <row r="836" spans="1:16" ht="15.75" customHeight="1">
      <c r="A836" s="2"/>
      <c r="B836" s="2"/>
      <c r="C836" s="2"/>
      <c r="D836" s="2"/>
      <c r="E836" s="2"/>
      <c r="F836" s="2"/>
      <c r="G836" s="2"/>
      <c r="H836" s="2"/>
      <c r="I836" s="459"/>
      <c r="J836" s="2"/>
      <c r="K836" s="2"/>
      <c r="L836" s="2"/>
      <c r="M836" s="2"/>
      <c r="N836" s="2"/>
      <c r="O836" s="2"/>
      <c r="P836" s="2"/>
    </row>
    <row r="837" spans="1:16" ht="15.75" customHeight="1">
      <c r="A837" s="2"/>
      <c r="B837" s="2"/>
      <c r="C837" s="2"/>
      <c r="D837" s="2"/>
      <c r="E837" s="2"/>
      <c r="F837" s="2"/>
      <c r="G837" s="2"/>
      <c r="H837" s="2"/>
      <c r="I837" s="459"/>
      <c r="J837" s="2"/>
      <c r="K837" s="2"/>
      <c r="L837" s="2"/>
      <c r="M837" s="2"/>
      <c r="N837" s="2"/>
      <c r="O837" s="2"/>
      <c r="P837" s="2"/>
    </row>
    <row r="838" spans="1:16" ht="15.75" customHeight="1">
      <c r="A838" s="2"/>
      <c r="B838" s="2"/>
      <c r="C838" s="2"/>
      <c r="D838" s="2"/>
      <c r="E838" s="2"/>
      <c r="F838" s="2"/>
      <c r="G838" s="2"/>
      <c r="H838" s="2"/>
      <c r="I838" s="459"/>
      <c r="J838" s="2"/>
      <c r="K838" s="2"/>
      <c r="L838" s="2"/>
      <c r="M838" s="2"/>
      <c r="N838" s="2"/>
      <c r="O838" s="2"/>
      <c r="P838" s="2"/>
    </row>
    <row r="839" spans="1:16" ht="15.75" customHeight="1">
      <c r="A839" s="2"/>
      <c r="B839" s="2"/>
      <c r="C839" s="2"/>
      <c r="D839" s="2"/>
      <c r="E839" s="2"/>
      <c r="F839" s="2"/>
      <c r="G839" s="2"/>
      <c r="H839" s="2"/>
      <c r="I839" s="459"/>
      <c r="J839" s="2"/>
      <c r="K839" s="2"/>
      <c r="L839" s="2"/>
      <c r="M839" s="2"/>
      <c r="N839" s="2"/>
      <c r="O839" s="2"/>
      <c r="P839" s="2"/>
    </row>
    <row r="840" spans="1:16" ht="15.75" customHeight="1">
      <c r="A840" s="2"/>
      <c r="B840" s="2"/>
      <c r="C840" s="2"/>
      <c r="D840" s="2"/>
      <c r="E840" s="2"/>
      <c r="F840" s="2"/>
      <c r="G840" s="2"/>
      <c r="H840" s="2"/>
      <c r="I840" s="459"/>
      <c r="J840" s="2"/>
      <c r="K840" s="2"/>
      <c r="L840" s="2"/>
      <c r="M840" s="2"/>
      <c r="N840" s="2"/>
      <c r="O840" s="2"/>
      <c r="P840" s="2"/>
    </row>
    <row r="841" spans="1:16" ht="15.75" customHeight="1">
      <c r="A841" s="2"/>
      <c r="B841" s="2"/>
      <c r="C841" s="2"/>
      <c r="D841" s="2"/>
      <c r="E841" s="2"/>
      <c r="F841" s="2"/>
      <c r="G841" s="2"/>
      <c r="H841" s="2"/>
      <c r="I841" s="459"/>
      <c r="J841" s="2"/>
      <c r="K841" s="2"/>
      <c r="L841" s="2"/>
      <c r="M841" s="2"/>
      <c r="N841" s="2"/>
      <c r="O841" s="2"/>
      <c r="P841" s="2"/>
    </row>
    <row r="842" spans="1:16" ht="15.75" customHeight="1">
      <c r="A842" s="2"/>
      <c r="B842" s="2"/>
      <c r="C842" s="2"/>
      <c r="D842" s="2"/>
      <c r="E842" s="2"/>
      <c r="F842" s="2"/>
      <c r="G842" s="2"/>
      <c r="H842" s="2"/>
      <c r="I842" s="459"/>
      <c r="J842" s="2"/>
      <c r="K842" s="2"/>
      <c r="L842" s="2"/>
      <c r="M842" s="2"/>
      <c r="N842" s="2"/>
      <c r="O842" s="2"/>
      <c r="P842" s="2"/>
    </row>
    <row r="843" spans="1:16" ht="15.75" customHeight="1">
      <c r="A843" s="2"/>
      <c r="B843" s="2"/>
      <c r="C843" s="2"/>
      <c r="D843" s="2"/>
      <c r="E843" s="2"/>
      <c r="F843" s="2"/>
      <c r="G843" s="2"/>
      <c r="H843" s="2"/>
      <c r="I843" s="459"/>
      <c r="J843" s="2"/>
      <c r="K843" s="2"/>
      <c r="L843" s="2"/>
      <c r="M843" s="2"/>
      <c r="N843" s="2"/>
      <c r="O843" s="2"/>
      <c r="P843" s="2"/>
    </row>
    <row r="844" spans="1:16" ht="15.75" customHeight="1">
      <c r="A844" s="2"/>
      <c r="B844" s="2"/>
      <c r="C844" s="2"/>
      <c r="D844" s="2"/>
      <c r="E844" s="2"/>
      <c r="F844" s="2"/>
      <c r="G844" s="2"/>
      <c r="H844" s="2"/>
      <c r="I844" s="459"/>
      <c r="J844" s="2"/>
      <c r="K844" s="2"/>
      <c r="L844" s="2"/>
      <c r="M844" s="2"/>
      <c r="N844" s="2"/>
      <c r="O844" s="2"/>
      <c r="P844" s="2"/>
    </row>
    <row r="845" spans="1:16" ht="15.75" customHeight="1">
      <c r="A845" s="2"/>
      <c r="B845" s="2"/>
      <c r="C845" s="2"/>
      <c r="D845" s="2"/>
      <c r="E845" s="2"/>
      <c r="F845" s="2"/>
      <c r="G845" s="2"/>
      <c r="H845" s="2"/>
      <c r="I845" s="459"/>
      <c r="J845" s="2"/>
      <c r="K845" s="2"/>
      <c r="L845" s="2"/>
      <c r="M845" s="2"/>
      <c r="N845" s="2"/>
      <c r="O845" s="2"/>
      <c r="P845" s="2"/>
    </row>
    <row r="846" spans="1:16" ht="15.75" customHeight="1">
      <c r="A846" s="2"/>
      <c r="B846" s="2"/>
      <c r="C846" s="2"/>
      <c r="D846" s="2"/>
      <c r="E846" s="2"/>
      <c r="F846" s="2"/>
      <c r="G846" s="2"/>
      <c r="H846" s="2"/>
      <c r="I846" s="459"/>
      <c r="J846" s="2"/>
      <c r="K846" s="2"/>
      <c r="L846" s="2"/>
      <c r="M846" s="2"/>
      <c r="N846" s="2"/>
      <c r="O846" s="2"/>
      <c r="P846" s="2"/>
    </row>
    <row r="847" spans="1:16" ht="15.75" customHeight="1">
      <c r="A847" s="2"/>
      <c r="B847" s="2"/>
      <c r="C847" s="2"/>
      <c r="D847" s="2"/>
      <c r="E847" s="2"/>
      <c r="F847" s="2"/>
      <c r="G847" s="2"/>
      <c r="H847" s="2"/>
      <c r="I847" s="459"/>
      <c r="J847" s="2"/>
      <c r="K847" s="2"/>
      <c r="L847" s="2"/>
      <c r="M847" s="2"/>
      <c r="N847" s="2"/>
      <c r="O847" s="2"/>
      <c r="P847" s="2"/>
    </row>
    <row r="848" spans="1:16" ht="15.75" customHeight="1">
      <c r="A848" s="2"/>
      <c r="B848" s="2"/>
      <c r="C848" s="2"/>
      <c r="D848" s="2"/>
      <c r="E848" s="2"/>
      <c r="F848" s="2"/>
      <c r="G848" s="2"/>
      <c r="H848" s="2"/>
      <c r="I848" s="459"/>
      <c r="J848" s="2"/>
      <c r="K848" s="2"/>
      <c r="L848" s="2"/>
      <c r="M848" s="2"/>
      <c r="N848" s="2"/>
      <c r="O848" s="2"/>
      <c r="P848" s="2"/>
    </row>
    <row r="849" spans="1:16" ht="15.75" customHeight="1">
      <c r="A849" s="2"/>
      <c r="B849" s="2"/>
      <c r="C849" s="2"/>
      <c r="D849" s="2"/>
      <c r="E849" s="2"/>
      <c r="F849" s="2"/>
      <c r="G849" s="2"/>
      <c r="H849" s="2"/>
      <c r="I849" s="459"/>
      <c r="J849" s="2"/>
      <c r="K849" s="2"/>
      <c r="L849" s="2"/>
      <c r="M849" s="2"/>
      <c r="N849" s="2"/>
      <c r="O849" s="2"/>
      <c r="P849" s="2"/>
    </row>
    <row r="850" spans="1:16" ht="15.75" customHeight="1">
      <c r="A850" s="2"/>
      <c r="B850" s="2"/>
      <c r="C850" s="2"/>
      <c r="D850" s="2"/>
      <c r="E850" s="2"/>
      <c r="F850" s="2"/>
      <c r="G850" s="2"/>
      <c r="H850" s="2"/>
      <c r="I850" s="459"/>
      <c r="J850" s="2"/>
      <c r="K850" s="2"/>
      <c r="L850" s="2"/>
      <c r="M850" s="2"/>
      <c r="N850" s="2"/>
      <c r="O850" s="2"/>
      <c r="P850" s="2"/>
    </row>
    <row r="851" spans="1:16" ht="15.75" customHeight="1">
      <c r="A851" s="2"/>
      <c r="B851" s="2"/>
      <c r="C851" s="2"/>
      <c r="D851" s="2"/>
      <c r="E851" s="2"/>
      <c r="F851" s="2"/>
      <c r="G851" s="2"/>
      <c r="H851" s="2"/>
      <c r="I851" s="459"/>
      <c r="J851" s="2"/>
      <c r="K851" s="2"/>
      <c r="L851" s="2"/>
      <c r="M851" s="2"/>
      <c r="N851" s="2"/>
      <c r="O851" s="2"/>
      <c r="P851" s="2"/>
    </row>
    <row r="852" spans="1:16" ht="15.75" customHeight="1">
      <c r="A852" s="2"/>
      <c r="B852" s="2"/>
      <c r="C852" s="2"/>
      <c r="D852" s="2"/>
      <c r="E852" s="2"/>
      <c r="F852" s="2"/>
      <c r="G852" s="2"/>
      <c r="H852" s="2"/>
      <c r="I852" s="459"/>
      <c r="J852" s="2"/>
      <c r="K852" s="2"/>
      <c r="L852" s="2"/>
      <c r="M852" s="2"/>
      <c r="N852" s="2"/>
      <c r="O852" s="2"/>
      <c r="P852" s="2"/>
    </row>
    <row r="853" spans="1:16" ht="15.75" customHeight="1">
      <c r="A853" s="2"/>
      <c r="B853" s="2"/>
      <c r="C853" s="2"/>
      <c r="D853" s="2"/>
      <c r="E853" s="2"/>
      <c r="F853" s="2"/>
      <c r="G853" s="2"/>
      <c r="H853" s="2"/>
      <c r="I853" s="459"/>
      <c r="J853" s="2"/>
      <c r="K853" s="2"/>
      <c r="L853" s="2"/>
      <c r="M853" s="2"/>
      <c r="N853" s="2"/>
      <c r="O853" s="2"/>
      <c r="P853" s="2"/>
    </row>
    <row r="854" spans="1:16" ht="15.75" customHeight="1">
      <c r="A854" s="2"/>
      <c r="B854" s="2"/>
      <c r="C854" s="2"/>
      <c r="D854" s="2"/>
      <c r="E854" s="2"/>
      <c r="F854" s="2"/>
      <c r="G854" s="2"/>
      <c r="H854" s="2"/>
      <c r="I854" s="459"/>
      <c r="J854" s="2"/>
      <c r="K854" s="2"/>
      <c r="L854" s="2"/>
      <c r="M854" s="2"/>
      <c r="N854" s="2"/>
      <c r="O854" s="2"/>
      <c r="P854" s="2"/>
    </row>
    <row r="855" spans="1:16" ht="15.75" customHeight="1">
      <c r="A855" s="2"/>
      <c r="B855" s="2"/>
      <c r="C855" s="2"/>
      <c r="D855" s="2"/>
      <c r="E855" s="2"/>
      <c r="F855" s="2"/>
      <c r="G855" s="2"/>
      <c r="H855" s="2"/>
      <c r="I855" s="459"/>
      <c r="J855" s="2"/>
      <c r="K855" s="2"/>
      <c r="L855" s="2"/>
      <c r="M855" s="2"/>
      <c r="N855" s="2"/>
      <c r="O855" s="2"/>
      <c r="P855" s="2"/>
    </row>
    <row r="856" spans="1:16" ht="15.75" customHeight="1">
      <c r="A856" s="2"/>
      <c r="B856" s="2"/>
      <c r="C856" s="2"/>
      <c r="D856" s="2"/>
      <c r="E856" s="2"/>
      <c r="F856" s="2"/>
      <c r="G856" s="2"/>
      <c r="H856" s="2"/>
      <c r="I856" s="459"/>
      <c r="J856" s="2"/>
      <c r="K856" s="2"/>
      <c r="L856" s="2"/>
      <c r="M856" s="2"/>
      <c r="N856" s="2"/>
      <c r="O856" s="2"/>
      <c r="P856" s="2"/>
    </row>
    <row r="857" spans="1:16" ht="15.75" customHeight="1">
      <c r="A857" s="2"/>
      <c r="B857" s="2"/>
      <c r="C857" s="2"/>
      <c r="D857" s="2"/>
      <c r="E857" s="2"/>
      <c r="F857" s="2"/>
      <c r="G857" s="2"/>
      <c r="H857" s="2"/>
      <c r="I857" s="459"/>
      <c r="J857" s="2"/>
      <c r="K857" s="2"/>
      <c r="L857" s="2"/>
      <c r="M857" s="2"/>
      <c r="N857" s="2"/>
      <c r="O857" s="2"/>
      <c r="P857" s="2"/>
    </row>
    <row r="858" spans="1:16" ht="15.75" customHeight="1">
      <c r="A858" s="2"/>
      <c r="B858" s="2"/>
      <c r="C858" s="2"/>
      <c r="D858" s="2"/>
      <c r="E858" s="2"/>
      <c r="F858" s="2"/>
      <c r="G858" s="2"/>
      <c r="H858" s="2"/>
      <c r="I858" s="459"/>
      <c r="J858" s="2"/>
      <c r="K858" s="2"/>
      <c r="L858" s="2"/>
      <c r="M858" s="2"/>
      <c r="N858" s="2"/>
      <c r="O858" s="2"/>
      <c r="P858" s="2"/>
    </row>
    <row r="859" spans="1:16" ht="15.75" customHeight="1">
      <c r="A859" s="2"/>
      <c r="B859" s="2"/>
      <c r="C859" s="2"/>
      <c r="D859" s="2"/>
      <c r="E859" s="2"/>
      <c r="F859" s="2"/>
      <c r="G859" s="2"/>
      <c r="H859" s="2"/>
      <c r="I859" s="459"/>
      <c r="J859" s="2"/>
      <c r="K859" s="2"/>
      <c r="L859" s="2"/>
      <c r="M859" s="2"/>
      <c r="N859" s="2"/>
      <c r="O859" s="2"/>
      <c r="P859" s="2"/>
    </row>
    <row r="860" spans="1:16" ht="15.75" customHeight="1">
      <c r="A860" s="2"/>
      <c r="B860" s="2"/>
      <c r="C860" s="2"/>
      <c r="D860" s="2"/>
      <c r="E860" s="2"/>
      <c r="F860" s="2"/>
      <c r="G860" s="2"/>
      <c r="H860" s="2"/>
      <c r="I860" s="459"/>
      <c r="J860" s="2"/>
      <c r="K860" s="2"/>
      <c r="L860" s="2"/>
      <c r="M860" s="2"/>
      <c r="N860" s="2"/>
      <c r="O860" s="2"/>
      <c r="P860" s="2"/>
    </row>
    <row r="861" spans="1:16" ht="15.75" customHeight="1">
      <c r="A861" s="2"/>
      <c r="B861" s="2"/>
      <c r="C861" s="2"/>
      <c r="D861" s="2"/>
      <c r="E861" s="2"/>
      <c r="F861" s="2"/>
      <c r="G861" s="2"/>
      <c r="H861" s="2"/>
      <c r="I861" s="459"/>
      <c r="J861" s="2"/>
      <c r="K861" s="2"/>
      <c r="L861" s="2"/>
      <c r="M861" s="2"/>
      <c r="N861" s="2"/>
      <c r="O861" s="2"/>
      <c r="P861" s="2"/>
    </row>
    <row r="862" spans="1:16" ht="15.75" customHeight="1">
      <c r="A862" s="2"/>
      <c r="B862" s="2"/>
      <c r="C862" s="2"/>
      <c r="D862" s="2"/>
      <c r="E862" s="2"/>
      <c r="F862" s="2"/>
      <c r="G862" s="2"/>
      <c r="H862" s="2"/>
      <c r="I862" s="459"/>
      <c r="J862" s="2"/>
      <c r="K862" s="2"/>
      <c r="L862" s="2"/>
      <c r="M862" s="2"/>
      <c r="N862" s="2"/>
      <c r="O862" s="2"/>
      <c r="P862" s="2"/>
    </row>
    <row r="863" spans="1:16" ht="15.75" customHeight="1">
      <c r="A863" s="2"/>
      <c r="B863" s="2"/>
      <c r="C863" s="2"/>
      <c r="D863" s="2"/>
      <c r="E863" s="2"/>
      <c r="F863" s="2"/>
      <c r="G863" s="2"/>
      <c r="H863" s="2"/>
      <c r="I863" s="459"/>
      <c r="J863" s="2"/>
      <c r="K863" s="2"/>
      <c r="L863" s="2"/>
      <c r="M863" s="2"/>
      <c r="N863" s="2"/>
      <c r="O863" s="2"/>
      <c r="P863" s="2"/>
    </row>
    <row r="864" spans="1:16" ht="15.75" customHeight="1">
      <c r="A864" s="2"/>
      <c r="B864" s="2"/>
      <c r="C864" s="2"/>
      <c r="D864" s="2"/>
      <c r="E864" s="2"/>
      <c r="F864" s="2"/>
      <c r="G864" s="2"/>
      <c r="H864" s="2"/>
      <c r="I864" s="459"/>
      <c r="J864" s="2"/>
      <c r="K864" s="2"/>
      <c r="L864" s="2"/>
      <c r="M864" s="2"/>
      <c r="N864" s="2"/>
      <c r="O864" s="2"/>
      <c r="P864" s="2"/>
    </row>
    <row r="865" spans="1:16" ht="15.75" customHeight="1">
      <c r="A865" s="2"/>
      <c r="B865" s="2"/>
      <c r="C865" s="2"/>
      <c r="D865" s="2"/>
      <c r="E865" s="2"/>
      <c r="F865" s="2"/>
      <c r="G865" s="2"/>
      <c r="H865" s="2"/>
      <c r="I865" s="459"/>
      <c r="J865" s="2"/>
      <c r="K865" s="2"/>
      <c r="L865" s="2"/>
      <c r="M865" s="2"/>
      <c r="N865" s="2"/>
      <c r="O865" s="2"/>
      <c r="P865" s="2"/>
    </row>
    <row r="866" spans="1:16" ht="15.75" customHeight="1">
      <c r="A866" s="2"/>
      <c r="B866" s="2"/>
      <c r="C866" s="2"/>
      <c r="D866" s="2"/>
      <c r="E866" s="2"/>
      <c r="F866" s="2"/>
      <c r="G866" s="2"/>
      <c r="H866" s="2"/>
      <c r="I866" s="459"/>
      <c r="J866" s="2"/>
      <c r="K866" s="2"/>
      <c r="L866" s="2"/>
      <c r="M866" s="2"/>
      <c r="N866" s="2"/>
      <c r="O866" s="2"/>
      <c r="P866" s="2"/>
    </row>
    <row r="867" spans="1:16" ht="15.75" customHeight="1">
      <c r="A867" s="2"/>
      <c r="B867" s="2"/>
      <c r="C867" s="2"/>
      <c r="D867" s="2"/>
      <c r="E867" s="2"/>
      <c r="F867" s="2"/>
      <c r="G867" s="2"/>
      <c r="H867" s="2"/>
      <c r="I867" s="459"/>
      <c r="J867" s="2"/>
      <c r="K867" s="2"/>
      <c r="L867" s="2"/>
      <c r="M867" s="2"/>
      <c r="N867" s="2"/>
      <c r="O867" s="2"/>
      <c r="P867" s="2"/>
    </row>
    <row r="868" spans="1:16" ht="15.75" customHeight="1">
      <c r="A868" s="2"/>
      <c r="B868" s="2"/>
      <c r="C868" s="2"/>
      <c r="D868" s="2"/>
      <c r="E868" s="2"/>
      <c r="F868" s="2"/>
      <c r="G868" s="2"/>
      <c r="H868" s="2"/>
      <c r="I868" s="459"/>
      <c r="J868" s="2"/>
      <c r="K868" s="2"/>
      <c r="L868" s="2"/>
      <c r="M868" s="2"/>
      <c r="N868" s="2"/>
      <c r="O868" s="2"/>
      <c r="P868" s="2"/>
    </row>
    <row r="869" spans="1:16" ht="15.75" customHeight="1">
      <c r="A869" s="2"/>
      <c r="B869" s="2"/>
      <c r="C869" s="2"/>
      <c r="D869" s="2"/>
      <c r="E869" s="2"/>
      <c r="F869" s="2"/>
      <c r="G869" s="2"/>
      <c r="H869" s="2"/>
      <c r="I869" s="459"/>
      <c r="J869" s="2"/>
      <c r="K869" s="2"/>
      <c r="L869" s="2"/>
      <c r="M869" s="2"/>
      <c r="N869" s="2"/>
      <c r="O869" s="2"/>
      <c r="P869" s="2"/>
    </row>
    <row r="870" spans="1:16" ht="15.75" customHeight="1">
      <c r="A870" s="2"/>
      <c r="B870" s="2"/>
      <c r="C870" s="2"/>
      <c r="D870" s="2"/>
      <c r="E870" s="2"/>
      <c r="F870" s="2"/>
      <c r="G870" s="2"/>
      <c r="H870" s="2"/>
      <c r="I870" s="459"/>
      <c r="J870" s="2"/>
      <c r="K870" s="2"/>
      <c r="L870" s="2"/>
      <c r="M870" s="2"/>
      <c r="N870" s="2"/>
      <c r="O870" s="2"/>
      <c r="P870" s="2"/>
    </row>
    <row r="871" spans="1:16" ht="15.75" customHeight="1">
      <c r="A871" s="2"/>
      <c r="B871" s="2"/>
      <c r="C871" s="2"/>
      <c r="D871" s="2"/>
      <c r="E871" s="2"/>
      <c r="F871" s="2"/>
      <c r="G871" s="2"/>
      <c r="H871" s="2"/>
      <c r="I871" s="459"/>
      <c r="J871" s="2"/>
      <c r="K871" s="2"/>
      <c r="L871" s="2"/>
      <c r="M871" s="2"/>
      <c r="N871" s="2"/>
      <c r="O871" s="2"/>
      <c r="P871" s="2"/>
    </row>
    <row r="872" spans="1:16" ht="15.75" customHeight="1">
      <c r="A872" s="2"/>
      <c r="B872" s="2"/>
      <c r="C872" s="2"/>
      <c r="D872" s="2"/>
      <c r="E872" s="2"/>
      <c r="F872" s="2"/>
      <c r="G872" s="2"/>
      <c r="H872" s="2"/>
      <c r="I872" s="459"/>
      <c r="J872" s="2"/>
      <c r="K872" s="2"/>
      <c r="L872" s="2"/>
      <c r="M872" s="2"/>
      <c r="N872" s="2"/>
      <c r="O872" s="2"/>
      <c r="P872" s="2"/>
    </row>
    <row r="873" spans="1:16" ht="15.75" customHeight="1">
      <c r="A873" s="2"/>
      <c r="B873" s="2"/>
      <c r="C873" s="2"/>
      <c r="D873" s="2"/>
      <c r="E873" s="2"/>
      <c r="F873" s="2"/>
      <c r="G873" s="2"/>
      <c r="H873" s="2"/>
      <c r="I873" s="459"/>
      <c r="J873" s="2"/>
      <c r="K873" s="2"/>
      <c r="L873" s="2"/>
      <c r="M873" s="2"/>
      <c r="N873" s="2"/>
      <c r="O873" s="2"/>
      <c r="P873" s="2"/>
    </row>
    <row r="874" spans="1:16" ht="15.75" customHeight="1">
      <c r="A874" s="2"/>
      <c r="B874" s="2"/>
      <c r="C874" s="2"/>
      <c r="D874" s="2"/>
      <c r="E874" s="2"/>
      <c r="F874" s="2"/>
      <c r="G874" s="2"/>
      <c r="H874" s="2"/>
      <c r="I874" s="459"/>
      <c r="J874" s="2"/>
      <c r="K874" s="2"/>
      <c r="L874" s="2"/>
      <c r="M874" s="2"/>
      <c r="N874" s="2"/>
      <c r="O874" s="2"/>
      <c r="P874" s="2"/>
    </row>
    <row r="875" spans="1:16" ht="15.75" customHeight="1">
      <c r="A875" s="2"/>
      <c r="B875" s="2"/>
      <c r="C875" s="2"/>
      <c r="D875" s="2"/>
      <c r="E875" s="2"/>
      <c r="F875" s="2"/>
      <c r="G875" s="2"/>
      <c r="H875" s="2"/>
      <c r="I875" s="459"/>
      <c r="J875" s="2"/>
      <c r="K875" s="2"/>
      <c r="L875" s="2"/>
      <c r="M875" s="2"/>
      <c r="N875" s="2"/>
      <c r="O875" s="2"/>
      <c r="P875" s="2"/>
    </row>
    <row r="876" spans="1:16" ht="15.75" customHeight="1">
      <c r="A876" s="2"/>
      <c r="B876" s="2"/>
      <c r="C876" s="2"/>
      <c r="D876" s="2"/>
      <c r="E876" s="2"/>
      <c r="F876" s="2"/>
      <c r="G876" s="2"/>
      <c r="H876" s="2"/>
      <c r="I876" s="459"/>
      <c r="J876" s="2"/>
      <c r="K876" s="2"/>
      <c r="L876" s="2"/>
      <c r="M876" s="2"/>
      <c r="N876" s="2"/>
      <c r="O876" s="2"/>
      <c r="P876" s="2"/>
    </row>
    <row r="877" spans="1:16" ht="15.75" customHeight="1">
      <c r="A877" s="2"/>
      <c r="B877" s="2"/>
      <c r="C877" s="2"/>
      <c r="D877" s="2"/>
      <c r="E877" s="2"/>
      <c r="F877" s="2"/>
      <c r="G877" s="2"/>
      <c r="H877" s="2"/>
      <c r="I877" s="459"/>
      <c r="J877" s="2"/>
      <c r="K877" s="2"/>
      <c r="L877" s="2"/>
      <c r="M877" s="2"/>
      <c r="N877" s="2"/>
      <c r="O877" s="2"/>
      <c r="P877" s="2"/>
    </row>
    <row r="878" spans="1:16" ht="15.75" customHeight="1">
      <c r="A878" s="2"/>
      <c r="B878" s="2"/>
      <c r="C878" s="2"/>
      <c r="D878" s="2"/>
      <c r="E878" s="2"/>
      <c r="F878" s="2"/>
      <c r="G878" s="2"/>
      <c r="H878" s="2"/>
      <c r="I878" s="459"/>
      <c r="J878" s="2"/>
      <c r="K878" s="2"/>
      <c r="L878" s="2"/>
      <c r="M878" s="2"/>
      <c r="N878" s="2"/>
      <c r="O878" s="2"/>
      <c r="P878" s="2"/>
    </row>
    <row r="879" spans="1:16" ht="15.75" customHeight="1">
      <c r="A879" s="2"/>
      <c r="B879" s="2"/>
      <c r="C879" s="2"/>
      <c r="D879" s="2"/>
      <c r="E879" s="2"/>
      <c r="F879" s="2"/>
      <c r="G879" s="2"/>
      <c r="H879" s="2"/>
      <c r="I879" s="459"/>
      <c r="J879" s="2"/>
      <c r="K879" s="2"/>
      <c r="L879" s="2"/>
      <c r="M879" s="2"/>
      <c r="N879" s="2"/>
      <c r="O879" s="2"/>
      <c r="P879" s="2"/>
    </row>
    <row r="880" spans="1:16" ht="15.75" customHeight="1">
      <c r="A880" s="2"/>
      <c r="B880" s="2"/>
      <c r="C880" s="2"/>
      <c r="D880" s="2"/>
      <c r="E880" s="2"/>
      <c r="F880" s="2"/>
      <c r="G880" s="2"/>
      <c r="H880" s="2"/>
      <c r="I880" s="459"/>
      <c r="J880" s="2"/>
      <c r="K880" s="2"/>
      <c r="L880" s="2"/>
      <c r="M880" s="2"/>
      <c r="N880" s="2"/>
      <c r="O880" s="2"/>
      <c r="P880" s="2"/>
    </row>
    <row r="881" spans="1:16" ht="15.75" customHeight="1">
      <c r="A881" s="2"/>
      <c r="B881" s="2"/>
      <c r="C881" s="2"/>
      <c r="D881" s="2"/>
      <c r="E881" s="2"/>
      <c r="F881" s="2"/>
      <c r="G881" s="2"/>
      <c r="H881" s="2"/>
      <c r="I881" s="459"/>
      <c r="J881" s="2"/>
      <c r="K881" s="2"/>
      <c r="L881" s="2"/>
      <c r="M881" s="2"/>
      <c r="N881" s="2"/>
      <c r="O881" s="2"/>
      <c r="P881" s="2"/>
    </row>
    <row r="882" spans="1:16" ht="15.75" customHeight="1">
      <c r="A882" s="2"/>
      <c r="B882" s="2"/>
      <c r="C882" s="2"/>
      <c r="D882" s="2"/>
      <c r="E882" s="2"/>
      <c r="F882" s="2"/>
      <c r="G882" s="2"/>
      <c r="H882" s="2"/>
      <c r="I882" s="459"/>
      <c r="J882" s="2"/>
      <c r="K882" s="2"/>
      <c r="L882" s="2"/>
      <c r="M882" s="2"/>
      <c r="N882" s="2"/>
      <c r="O882" s="2"/>
      <c r="P882" s="2"/>
    </row>
    <row r="883" spans="1:16" ht="15.75" customHeight="1">
      <c r="A883" s="2"/>
      <c r="B883" s="2"/>
      <c r="C883" s="2"/>
      <c r="D883" s="2"/>
      <c r="E883" s="2"/>
      <c r="F883" s="2"/>
      <c r="G883" s="2"/>
      <c r="H883" s="2"/>
      <c r="I883" s="459"/>
      <c r="J883" s="2"/>
      <c r="K883" s="2"/>
      <c r="L883" s="2"/>
      <c r="M883" s="2"/>
      <c r="N883" s="2"/>
      <c r="O883" s="2"/>
      <c r="P883" s="2"/>
    </row>
    <row r="884" spans="1:16" ht="15.75" customHeight="1">
      <c r="A884" s="2"/>
      <c r="B884" s="2"/>
      <c r="C884" s="2"/>
      <c r="D884" s="2"/>
      <c r="E884" s="2"/>
      <c r="F884" s="2"/>
      <c r="G884" s="2"/>
      <c r="H884" s="2"/>
      <c r="I884" s="459"/>
      <c r="J884" s="2"/>
      <c r="K884" s="2"/>
      <c r="L884" s="2"/>
      <c r="M884" s="2"/>
      <c r="N884" s="2"/>
      <c r="O884" s="2"/>
      <c r="P884" s="2"/>
    </row>
    <row r="885" spans="1:16" ht="15.75" customHeight="1">
      <c r="A885" s="2"/>
      <c r="B885" s="2"/>
      <c r="C885" s="2"/>
      <c r="D885" s="2"/>
      <c r="E885" s="2"/>
      <c r="F885" s="2"/>
      <c r="G885" s="2"/>
      <c r="H885" s="2"/>
      <c r="I885" s="459"/>
      <c r="J885" s="2"/>
      <c r="K885" s="2"/>
      <c r="L885" s="2"/>
      <c r="M885" s="2"/>
      <c r="N885" s="2"/>
      <c r="O885" s="2"/>
      <c r="P885" s="2"/>
    </row>
    <row r="886" spans="1:16" ht="15.75" customHeight="1">
      <c r="A886" s="2"/>
      <c r="B886" s="2"/>
      <c r="C886" s="2"/>
      <c r="D886" s="2"/>
      <c r="E886" s="2"/>
      <c r="F886" s="2"/>
      <c r="G886" s="2"/>
      <c r="H886" s="2"/>
      <c r="I886" s="459"/>
      <c r="J886" s="2"/>
      <c r="K886" s="2"/>
      <c r="L886" s="2"/>
      <c r="M886" s="2"/>
      <c r="N886" s="2"/>
      <c r="O886" s="2"/>
      <c r="P886" s="2"/>
    </row>
    <row r="887" spans="1:16" ht="15.75" customHeight="1">
      <c r="A887" s="2"/>
      <c r="B887" s="2"/>
      <c r="C887" s="2"/>
      <c r="D887" s="2"/>
      <c r="E887" s="2"/>
      <c r="F887" s="2"/>
      <c r="G887" s="2"/>
      <c r="H887" s="2"/>
      <c r="I887" s="459"/>
      <c r="J887" s="2"/>
      <c r="K887" s="2"/>
      <c r="L887" s="2"/>
      <c r="M887" s="2"/>
      <c r="N887" s="2"/>
      <c r="O887" s="2"/>
      <c r="P887" s="2"/>
    </row>
    <row r="888" spans="1:16" ht="15.75" customHeight="1">
      <c r="A888" s="2"/>
      <c r="B888" s="2"/>
      <c r="C888" s="2"/>
      <c r="D888" s="2"/>
      <c r="E888" s="2"/>
      <c r="F888" s="2"/>
      <c r="G888" s="2"/>
      <c r="H888" s="2"/>
      <c r="I888" s="459"/>
      <c r="J888" s="2"/>
      <c r="K888" s="2"/>
      <c r="L888" s="2"/>
      <c r="M888" s="2"/>
      <c r="N888" s="2"/>
      <c r="O888" s="2"/>
      <c r="P888" s="2"/>
    </row>
    <row r="889" spans="1:16" ht="15.75" customHeight="1">
      <c r="A889" s="2"/>
      <c r="B889" s="2"/>
      <c r="C889" s="2"/>
      <c r="D889" s="2"/>
      <c r="E889" s="2"/>
      <c r="F889" s="2"/>
      <c r="G889" s="2"/>
      <c r="H889" s="2"/>
      <c r="I889" s="459"/>
      <c r="J889" s="2"/>
      <c r="K889" s="2"/>
      <c r="L889" s="2"/>
      <c r="M889" s="2"/>
      <c r="N889" s="2"/>
      <c r="O889" s="2"/>
      <c r="P889" s="2"/>
    </row>
    <row r="890" spans="1:16" ht="15.75" customHeight="1">
      <c r="A890" s="2"/>
      <c r="B890" s="2"/>
      <c r="C890" s="2"/>
      <c r="D890" s="2"/>
      <c r="E890" s="2"/>
      <c r="F890" s="2"/>
      <c r="G890" s="2"/>
      <c r="H890" s="2"/>
      <c r="I890" s="459"/>
      <c r="J890" s="2"/>
      <c r="K890" s="2"/>
      <c r="L890" s="2"/>
      <c r="M890" s="2"/>
      <c r="N890" s="2"/>
      <c r="O890" s="2"/>
      <c r="P890" s="2"/>
    </row>
    <row r="891" spans="1:16" ht="15.75" customHeight="1">
      <c r="A891" s="2"/>
      <c r="B891" s="2"/>
      <c r="C891" s="2"/>
      <c r="D891" s="2"/>
      <c r="E891" s="2"/>
      <c r="F891" s="2"/>
      <c r="G891" s="2"/>
      <c r="H891" s="2"/>
      <c r="I891" s="459"/>
      <c r="J891" s="2"/>
      <c r="K891" s="2"/>
      <c r="L891" s="2"/>
      <c r="M891" s="2"/>
      <c r="N891" s="2"/>
      <c r="O891" s="2"/>
      <c r="P891" s="2"/>
    </row>
    <row r="892" spans="1:16" ht="15.75" customHeight="1">
      <c r="A892" s="2"/>
      <c r="B892" s="2"/>
      <c r="C892" s="2"/>
      <c r="D892" s="2"/>
      <c r="E892" s="2"/>
      <c r="F892" s="2"/>
      <c r="G892" s="2"/>
      <c r="H892" s="2"/>
      <c r="I892" s="459"/>
      <c r="J892" s="2"/>
      <c r="K892" s="2"/>
      <c r="L892" s="2"/>
      <c r="M892" s="2"/>
      <c r="N892" s="2"/>
      <c r="O892" s="2"/>
      <c r="P892" s="2"/>
    </row>
    <row r="893" spans="1:16" ht="15.75" customHeight="1">
      <c r="A893" s="2"/>
      <c r="B893" s="2"/>
      <c r="C893" s="2"/>
      <c r="D893" s="2"/>
      <c r="E893" s="2"/>
      <c r="F893" s="2"/>
      <c r="G893" s="2"/>
      <c r="H893" s="2"/>
      <c r="I893" s="459"/>
      <c r="J893" s="2"/>
      <c r="K893" s="2"/>
      <c r="L893" s="2"/>
      <c r="M893" s="2"/>
      <c r="N893" s="2"/>
      <c r="O893" s="2"/>
      <c r="P893" s="2"/>
    </row>
    <row r="894" spans="1:16" ht="15.75" customHeight="1">
      <c r="A894" s="2"/>
      <c r="B894" s="2"/>
      <c r="C894" s="2"/>
      <c r="D894" s="2"/>
      <c r="E894" s="2"/>
      <c r="F894" s="2"/>
      <c r="G894" s="2"/>
      <c r="H894" s="2"/>
      <c r="I894" s="459"/>
      <c r="J894" s="2"/>
      <c r="K894" s="2"/>
      <c r="L894" s="2"/>
      <c r="M894" s="2"/>
      <c r="N894" s="2"/>
      <c r="O894" s="2"/>
      <c r="P894" s="2"/>
    </row>
    <row r="895" spans="1:16" ht="15.75" customHeight="1">
      <c r="A895" s="2"/>
      <c r="B895" s="2"/>
      <c r="C895" s="2"/>
      <c r="D895" s="2"/>
      <c r="E895" s="2"/>
      <c r="F895" s="2"/>
      <c r="G895" s="2"/>
      <c r="H895" s="2"/>
      <c r="I895" s="459"/>
      <c r="J895" s="2"/>
      <c r="K895" s="2"/>
      <c r="L895" s="2"/>
      <c r="M895" s="2"/>
      <c r="N895" s="2"/>
      <c r="O895" s="2"/>
      <c r="P895" s="2"/>
    </row>
    <row r="896" spans="1:16" ht="15.75" customHeight="1">
      <c r="A896" s="2"/>
      <c r="B896" s="2"/>
      <c r="C896" s="2"/>
      <c r="D896" s="2"/>
      <c r="E896" s="2"/>
      <c r="F896" s="2"/>
      <c r="G896" s="2"/>
      <c r="H896" s="2"/>
      <c r="I896" s="459"/>
      <c r="J896" s="2"/>
      <c r="K896" s="2"/>
      <c r="L896" s="2"/>
      <c r="M896" s="2"/>
      <c r="N896" s="2"/>
      <c r="O896" s="2"/>
      <c r="P896" s="2"/>
    </row>
    <row r="897" spans="1:16" ht="15.75" customHeight="1">
      <c r="A897" s="2"/>
      <c r="B897" s="2"/>
      <c r="C897" s="2"/>
      <c r="D897" s="2"/>
      <c r="E897" s="2"/>
      <c r="F897" s="2"/>
      <c r="G897" s="2"/>
      <c r="H897" s="2"/>
      <c r="I897" s="459"/>
      <c r="J897" s="2"/>
      <c r="K897" s="2"/>
      <c r="L897" s="2"/>
      <c r="M897" s="2"/>
      <c r="N897" s="2"/>
      <c r="O897" s="2"/>
      <c r="P897" s="2"/>
    </row>
    <row r="898" spans="1:16" ht="15.75" customHeight="1">
      <c r="A898" s="2"/>
      <c r="B898" s="2"/>
      <c r="C898" s="2"/>
      <c r="D898" s="2"/>
      <c r="E898" s="2"/>
      <c r="F898" s="2"/>
      <c r="G898" s="2"/>
      <c r="H898" s="2"/>
      <c r="I898" s="459"/>
      <c r="J898" s="2"/>
      <c r="K898" s="2"/>
      <c r="L898" s="2"/>
      <c r="M898" s="2"/>
      <c r="N898" s="2"/>
      <c r="O898" s="2"/>
      <c r="P898" s="2"/>
    </row>
    <row r="899" spans="1:16" ht="15.75" customHeight="1">
      <c r="A899" s="2"/>
      <c r="B899" s="2"/>
      <c r="C899" s="2"/>
      <c r="D899" s="2"/>
      <c r="E899" s="2"/>
      <c r="F899" s="2"/>
      <c r="G899" s="2"/>
      <c r="H899" s="2"/>
      <c r="I899" s="459"/>
      <c r="J899" s="2"/>
      <c r="K899" s="2"/>
      <c r="L899" s="2"/>
      <c r="M899" s="2"/>
      <c r="N899" s="2"/>
      <c r="O899" s="2"/>
      <c r="P899" s="2"/>
    </row>
    <row r="900" spans="1:16" ht="15.75" customHeight="1">
      <c r="A900" s="2"/>
      <c r="B900" s="2"/>
      <c r="C900" s="2"/>
      <c r="D900" s="2"/>
      <c r="E900" s="2"/>
      <c r="F900" s="2"/>
      <c r="G900" s="2"/>
      <c r="H900" s="2"/>
      <c r="I900" s="459"/>
      <c r="J900" s="2"/>
      <c r="K900" s="2"/>
      <c r="L900" s="2"/>
      <c r="M900" s="2"/>
      <c r="N900" s="2"/>
      <c r="O900" s="2"/>
      <c r="P900" s="2"/>
    </row>
    <row r="901" spans="1:16" ht="15.75" customHeight="1">
      <c r="A901" s="2"/>
      <c r="B901" s="2"/>
      <c r="C901" s="2"/>
      <c r="D901" s="2"/>
      <c r="E901" s="2"/>
      <c r="F901" s="2"/>
      <c r="G901" s="2"/>
      <c r="H901" s="2"/>
      <c r="I901" s="459"/>
      <c r="J901" s="2"/>
      <c r="K901" s="2"/>
      <c r="L901" s="2"/>
      <c r="M901" s="2"/>
      <c r="N901" s="2"/>
      <c r="O901" s="2"/>
      <c r="P901" s="2"/>
    </row>
    <row r="902" spans="1:16" ht="15.75" customHeight="1">
      <c r="A902" s="2"/>
      <c r="B902" s="2"/>
      <c r="C902" s="2"/>
      <c r="D902" s="2"/>
      <c r="E902" s="2"/>
      <c r="F902" s="2"/>
      <c r="G902" s="2"/>
      <c r="H902" s="2"/>
      <c r="I902" s="459"/>
      <c r="J902" s="2"/>
      <c r="K902" s="2"/>
      <c r="L902" s="2"/>
      <c r="M902" s="2"/>
      <c r="N902" s="2"/>
      <c r="O902" s="2"/>
      <c r="P902" s="2"/>
    </row>
    <row r="903" spans="1:16" ht="15.75" customHeight="1">
      <c r="A903" s="2"/>
      <c r="B903" s="2"/>
      <c r="C903" s="2"/>
      <c r="D903" s="2"/>
      <c r="E903" s="2"/>
      <c r="F903" s="2"/>
      <c r="G903" s="2"/>
      <c r="H903" s="2"/>
      <c r="I903" s="459"/>
      <c r="J903" s="2"/>
      <c r="K903" s="2"/>
      <c r="L903" s="2"/>
      <c r="M903" s="2"/>
      <c r="N903" s="2"/>
      <c r="O903" s="2"/>
      <c r="P903" s="2"/>
    </row>
    <row r="904" spans="1:16" ht="15.75" customHeight="1">
      <c r="A904" s="2"/>
      <c r="B904" s="2"/>
      <c r="C904" s="2"/>
      <c r="D904" s="2"/>
      <c r="E904" s="2"/>
      <c r="F904" s="2"/>
      <c r="G904" s="2"/>
      <c r="H904" s="2"/>
      <c r="I904" s="459"/>
      <c r="J904" s="2"/>
      <c r="K904" s="2"/>
      <c r="L904" s="2"/>
      <c r="M904" s="2"/>
      <c r="N904" s="2"/>
      <c r="O904" s="2"/>
      <c r="P904" s="2"/>
    </row>
    <row r="905" spans="1:16" ht="15.75" customHeight="1">
      <c r="A905" s="2"/>
      <c r="B905" s="2"/>
      <c r="C905" s="2"/>
      <c r="D905" s="2"/>
      <c r="E905" s="2"/>
      <c r="F905" s="2"/>
      <c r="G905" s="2"/>
      <c r="H905" s="2"/>
      <c r="I905" s="459"/>
      <c r="J905" s="2"/>
      <c r="K905" s="2"/>
      <c r="L905" s="2"/>
      <c r="M905" s="2"/>
      <c r="N905" s="2"/>
      <c r="O905" s="2"/>
      <c r="P905" s="2"/>
    </row>
    <row r="906" spans="1:16" ht="15.75" customHeight="1">
      <c r="A906" s="2"/>
      <c r="B906" s="2"/>
      <c r="C906" s="2"/>
      <c r="D906" s="2"/>
      <c r="E906" s="2"/>
      <c r="F906" s="2"/>
      <c r="G906" s="2"/>
      <c r="H906" s="2"/>
      <c r="I906" s="459"/>
      <c r="J906" s="2"/>
      <c r="K906" s="2"/>
      <c r="L906" s="2"/>
      <c r="M906" s="2"/>
      <c r="N906" s="2"/>
      <c r="O906" s="2"/>
      <c r="P906" s="2"/>
    </row>
    <row r="907" spans="1:16" ht="15.75" customHeight="1">
      <c r="A907" s="2"/>
      <c r="B907" s="2"/>
      <c r="C907" s="2"/>
      <c r="D907" s="2"/>
      <c r="E907" s="2"/>
      <c r="F907" s="2"/>
      <c r="G907" s="2"/>
      <c r="H907" s="2"/>
      <c r="I907" s="459"/>
      <c r="J907" s="2"/>
      <c r="K907" s="2"/>
      <c r="L907" s="2"/>
      <c r="M907" s="2"/>
      <c r="N907" s="2"/>
      <c r="O907" s="2"/>
      <c r="P907" s="2"/>
    </row>
    <row r="908" spans="1:16" ht="15.75" customHeight="1">
      <c r="A908" s="2"/>
      <c r="B908" s="2"/>
      <c r="C908" s="2"/>
      <c r="D908" s="2"/>
      <c r="E908" s="2"/>
      <c r="F908" s="2"/>
      <c r="G908" s="2"/>
      <c r="H908" s="2"/>
      <c r="I908" s="459"/>
      <c r="J908" s="2"/>
      <c r="K908" s="2"/>
      <c r="L908" s="2"/>
      <c r="M908" s="2"/>
      <c r="N908" s="2"/>
      <c r="O908" s="2"/>
      <c r="P908" s="2"/>
    </row>
    <row r="909" spans="1:16" ht="15.75" customHeight="1">
      <c r="A909" s="2"/>
      <c r="B909" s="2"/>
      <c r="C909" s="2"/>
      <c r="D909" s="2"/>
      <c r="E909" s="2"/>
      <c r="F909" s="2"/>
      <c r="G909" s="2"/>
      <c r="H909" s="2"/>
      <c r="I909" s="459"/>
      <c r="J909" s="2"/>
      <c r="K909" s="2"/>
      <c r="L909" s="2"/>
      <c r="M909" s="2"/>
      <c r="N909" s="2"/>
      <c r="O909" s="2"/>
      <c r="P909" s="2"/>
    </row>
    <row r="910" spans="1:16" ht="15.75" customHeight="1">
      <c r="A910" s="2"/>
      <c r="B910" s="2"/>
      <c r="C910" s="2"/>
      <c r="D910" s="2"/>
      <c r="E910" s="2"/>
      <c r="F910" s="2"/>
      <c r="G910" s="2"/>
      <c r="H910" s="2"/>
      <c r="I910" s="459"/>
      <c r="J910" s="2"/>
      <c r="K910" s="2"/>
      <c r="L910" s="2"/>
      <c r="M910" s="2"/>
      <c r="N910" s="2"/>
      <c r="O910" s="2"/>
      <c r="P910" s="2"/>
    </row>
    <row r="911" spans="1:16" ht="15.75" customHeight="1">
      <c r="A911" s="2"/>
      <c r="B911" s="2"/>
      <c r="C911" s="2"/>
      <c r="D911" s="2"/>
      <c r="E911" s="2"/>
      <c r="F911" s="2"/>
      <c r="G911" s="2"/>
      <c r="H911" s="2"/>
      <c r="I911" s="459"/>
      <c r="J911" s="2"/>
      <c r="K911" s="2"/>
      <c r="L911" s="2"/>
      <c r="M911" s="2"/>
      <c r="N911" s="2"/>
      <c r="O911" s="2"/>
      <c r="P911" s="2"/>
    </row>
    <row r="912" spans="1:16" ht="15.75" customHeight="1">
      <c r="A912" s="2"/>
      <c r="B912" s="2"/>
      <c r="C912" s="2"/>
      <c r="D912" s="2"/>
      <c r="E912" s="2"/>
      <c r="F912" s="2"/>
      <c r="G912" s="2"/>
      <c r="H912" s="2"/>
      <c r="I912" s="459"/>
      <c r="J912" s="2"/>
      <c r="K912" s="2"/>
      <c r="L912" s="2"/>
      <c r="M912" s="2"/>
      <c r="N912" s="2"/>
      <c r="O912" s="2"/>
      <c r="P912" s="2"/>
    </row>
    <row r="913" spans="1:16" ht="15.75" customHeight="1">
      <c r="A913" s="2"/>
      <c r="B913" s="2"/>
      <c r="C913" s="2"/>
      <c r="D913" s="2"/>
      <c r="E913" s="2"/>
      <c r="F913" s="2"/>
      <c r="G913" s="2"/>
      <c r="H913" s="2"/>
      <c r="I913" s="459"/>
      <c r="J913" s="2"/>
      <c r="K913" s="2"/>
      <c r="L913" s="2"/>
      <c r="M913" s="2"/>
      <c r="N913" s="2"/>
      <c r="O913" s="2"/>
      <c r="P913" s="2"/>
    </row>
    <row r="914" spans="1:16" ht="15.75" customHeight="1">
      <c r="A914" s="2"/>
      <c r="B914" s="2"/>
      <c r="C914" s="2"/>
      <c r="D914" s="2"/>
      <c r="E914" s="2"/>
      <c r="F914" s="2"/>
      <c r="G914" s="2"/>
      <c r="H914" s="2"/>
      <c r="I914" s="459"/>
      <c r="J914" s="2"/>
      <c r="K914" s="2"/>
      <c r="L914" s="2"/>
      <c r="M914" s="2"/>
      <c r="N914" s="2"/>
      <c r="O914" s="2"/>
      <c r="P914" s="2"/>
    </row>
    <row r="915" spans="1:16" ht="15.75" customHeight="1">
      <c r="A915" s="2"/>
      <c r="B915" s="2"/>
      <c r="C915" s="2"/>
      <c r="D915" s="2"/>
      <c r="E915" s="2"/>
      <c r="F915" s="2"/>
      <c r="G915" s="2"/>
      <c r="H915" s="2"/>
      <c r="I915" s="459"/>
      <c r="J915" s="2"/>
      <c r="K915" s="2"/>
      <c r="L915" s="2"/>
      <c r="M915" s="2"/>
      <c r="N915" s="2"/>
      <c r="O915" s="2"/>
      <c r="P915" s="2"/>
    </row>
    <row r="916" spans="1:16" ht="15.75" customHeight="1">
      <c r="A916" s="2"/>
      <c r="B916" s="2"/>
      <c r="C916" s="2"/>
      <c r="D916" s="2"/>
      <c r="E916" s="2"/>
      <c r="F916" s="2"/>
      <c r="G916" s="2"/>
      <c r="H916" s="2"/>
      <c r="I916" s="459"/>
      <c r="J916" s="2"/>
      <c r="K916" s="2"/>
      <c r="L916" s="2"/>
      <c r="M916" s="2"/>
      <c r="N916" s="2"/>
      <c r="O916" s="2"/>
      <c r="P916" s="2"/>
    </row>
    <row r="917" spans="1:16" ht="15.75" customHeight="1">
      <c r="A917" s="2"/>
      <c r="B917" s="2"/>
      <c r="C917" s="2"/>
      <c r="D917" s="2"/>
      <c r="E917" s="2"/>
      <c r="F917" s="2"/>
      <c r="G917" s="2"/>
      <c r="H917" s="2"/>
      <c r="I917" s="459"/>
      <c r="J917" s="2"/>
      <c r="K917" s="2"/>
      <c r="L917" s="2"/>
      <c r="M917" s="2"/>
      <c r="N917" s="2"/>
      <c r="O917" s="2"/>
      <c r="P917" s="2"/>
    </row>
    <row r="918" spans="1:16" ht="15.75" customHeight="1">
      <c r="A918" s="2"/>
      <c r="B918" s="2"/>
      <c r="C918" s="2"/>
      <c r="D918" s="2"/>
      <c r="E918" s="2"/>
      <c r="F918" s="2"/>
      <c r="G918" s="2"/>
      <c r="H918" s="2"/>
      <c r="I918" s="459"/>
      <c r="J918" s="2"/>
      <c r="K918" s="2"/>
      <c r="L918" s="2"/>
      <c r="M918" s="2"/>
      <c r="N918" s="2"/>
      <c r="O918" s="2"/>
      <c r="P918" s="2"/>
    </row>
    <row r="919" spans="1:16" ht="15.75" customHeight="1">
      <c r="A919" s="2"/>
      <c r="B919" s="2"/>
      <c r="C919" s="2"/>
      <c r="D919" s="2"/>
      <c r="E919" s="2"/>
      <c r="F919" s="2"/>
      <c r="G919" s="2"/>
      <c r="H919" s="2"/>
      <c r="I919" s="459"/>
      <c r="J919" s="2"/>
      <c r="K919" s="2"/>
      <c r="L919" s="2"/>
      <c r="M919" s="2"/>
      <c r="N919" s="2"/>
      <c r="O919" s="2"/>
      <c r="P919" s="2"/>
    </row>
    <row r="920" spans="1:16" ht="15.75" customHeight="1">
      <c r="A920" s="2"/>
      <c r="B920" s="2"/>
      <c r="C920" s="2"/>
      <c r="D920" s="2"/>
      <c r="E920" s="2"/>
      <c r="F920" s="2"/>
      <c r="G920" s="2"/>
      <c r="H920" s="2"/>
      <c r="I920" s="459"/>
      <c r="J920" s="2"/>
      <c r="K920" s="2"/>
      <c r="L920" s="2"/>
      <c r="M920" s="2"/>
      <c r="N920" s="2"/>
      <c r="O920" s="2"/>
      <c r="P920" s="2"/>
    </row>
    <row r="921" spans="1:16" ht="15.75" customHeight="1">
      <c r="A921" s="2"/>
      <c r="B921" s="2"/>
      <c r="C921" s="2"/>
      <c r="D921" s="2"/>
      <c r="E921" s="2"/>
      <c r="F921" s="2"/>
      <c r="G921" s="2"/>
      <c r="H921" s="2"/>
      <c r="I921" s="459"/>
      <c r="J921" s="2"/>
      <c r="K921" s="2"/>
      <c r="L921" s="2"/>
      <c r="M921" s="2"/>
      <c r="N921" s="2"/>
      <c r="O921" s="2"/>
      <c r="P921" s="2"/>
    </row>
    <row r="922" spans="1:16" ht="15.75" customHeight="1">
      <c r="A922" s="2"/>
      <c r="B922" s="2"/>
      <c r="C922" s="2"/>
      <c r="D922" s="2"/>
      <c r="E922" s="2"/>
      <c r="F922" s="2"/>
      <c r="G922" s="2"/>
      <c r="H922" s="2"/>
      <c r="I922" s="459"/>
      <c r="J922" s="2"/>
      <c r="K922" s="2"/>
      <c r="L922" s="2"/>
      <c r="M922" s="2"/>
      <c r="N922" s="2"/>
      <c r="O922" s="2"/>
      <c r="P922" s="2"/>
    </row>
    <row r="923" spans="1:16" ht="15.75" customHeight="1">
      <c r="A923" s="2"/>
      <c r="B923" s="2"/>
      <c r="C923" s="2"/>
      <c r="D923" s="2"/>
      <c r="E923" s="2"/>
      <c r="F923" s="2"/>
      <c r="G923" s="2"/>
      <c r="H923" s="2"/>
      <c r="I923" s="459"/>
      <c r="J923" s="2"/>
      <c r="K923" s="2"/>
      <c r="L923" s="2"/>
      <c r="M923" s="2"/>
      <c r="N923" s="2"/>
      <c r="O923" s="2"/>
      <c r="P923" s="2"/>
    </row>
    <row r="924" spans="1:16" ht="15.75" customHeight="1">
      <c r="A924" s="2"/>
      <c r="B924" s="2"/>
      <c r="C924" s="2"/>
      <c r="D924" s="2"/>
      <c r="E924" s="2"/>
      <c r="F924" s="2"/>
      <c r="G924" s="2"/>
      <c r="H924" s="2"/>
      <c r="I924" s="459"/>
      <c r="J924" s="2"/>
      <c r="K924" s="2"/>
      <c r="L924" s="2"/>
      <c r="M924" s="2"/>
      <c r="N924" s="2"/>
      <c r="O924" s="2"/>
      <c r="P924" s="2"/>
    </row>
    <row r="925" spans="1:16" ht="15.75" customHeight="1">
      <c r="A925" s="2"/>
      <c r="B925" s="2"/>
      <c r="C925" s="2"/>
      <c r="D925" s="2"/>
      <c r="E925" s="2"/>
      <c r="F925" s="2"/>
      <c r="G925" s="2"/>
      <c r="H925" s="2"/>
      <c r="I925" s="459"/>
      <c r="J925" s="2"/>
      <c r="K925" s="2"/>
      <c r="L925" s="2"/>
      <c r="M925" s="2"/>
      <c r="N925" s="2"/>
      <c r="O925" s="2"/>
      <c r="P925" s="2"/>
    </row>
    <row r="926" spans="1:16" ht="15.75" customHeight="1">
      <c r="A926" s="2"/>
      <c r="B926" s="2"/>
      <c r="C926" s="2"/>
      <c r="D926" s="2"/>
      <c r="E926" s="2"/>
      <c r="F926" s="2"/>
      <c r="G926" s="2"/>
      <c r="H926" s="2"/>
      <c r="I926" s="459"/>
      <c r="J926" s="2"/>
      <c r="K926" s="2"/>
      <c r="L926" s="2"/>
      <c r="M926" s="2"/>
      <c r="N926" s="2"/>
      <c r="O926" s="2"/>
      <c r="P926" s="2"/>
    </row>
    <row r="927" spans="1:16" ht="15.75" customHeight="1">
      <c r="A927" s="2"/>
      <c r="B927" s="2"/>
      <c r="C927" s="2"/>
      <c r="D927" s="2"/>
      <c r="E927" s="2"/>
      <c r="F927" s="2"/>
      <c r="G927" s="2"/>
      <c r="H927" s="2"/>
      <c r="I927" s="459"/>
      <c r="J927" s="2"/>
      <c r="K927" s="2"/>
      <c r="L927" s="2"/>
      <c r="M927" s="2"/>
      <c r="N927" s="2"/>
      <c r="O927" s="2"/>
      <c r="P927" s="2"/>
    </row>
    <row r="928" spans="1:16" ht="15.75" customHeight="1">
      <c r="A928" s="2"/>
      <c r="B928" s="2"/>
      <c r="C928" s="2"/>
      <c r="D928" s="2"/>
      <c r="E928" s="2"/>
      <c r="F928" s="2"/>
      <c r="G928" s="2"/>
      <c r="H928" s="2"/>
      <c r="I928" s="459"/>
      <c r="J928" s="2"/>
      <c r="K928" s="2"/>
      <c r="L928" s="2"/>
      <c r="M928" s="2"/>
      <c r="N928" s="2"/>
      <c r="O928" s="2"/>
      <c r="P928" s="2"/>
    </row>
    <row r="929" spans="1:16" ht="15.75" customHeight="1">
      <c r="A929" s="2"/>
      <c r="B929" s="2"/>
      <c r="C929" s="2"/>
      <c r="D929" s="2"/>
      <c r="E929" s="2"/>
      <c r="F929" s="2"/>
      <c r="G929" s="2"/>
      <c r="H929" s="2"/>
      <c r="I929" s="459"/>
      <c r="J929" s="2"/>
      <c r="K929" s="2"/>
      <c r="L929" s="2"/>
      <c r="M929" s="2"/>
      <c r="N929" s="2"/>
      <c r="O929" s="2"/>
      <c r="P929" s="2"/>
    </row>
    <row r="930" spans="1:16" ht="15.75" customHeight="1">
      <c r="A930" s="2"/>
      <c r="B930" s="2"/>
      <c r="C930" s="2"/>
      <c r="D930" s="2"/>
      <c r="E930" s="2"/>
      <c r="F930" s="2"/>
      <c r="G930" s="2"/>
      <c r="H930" s="2"/>
      <c r="I930" s="459"/>
      <c r="J930" s="2"/>
      <c r="K930" s="2"/>
      <c r="L930" s="2"/>
      <c r="M930" s="2"/>
      <c r="N930" s="2"/>
      <c r="O930" s="2"/>
      <c r="P930" s="2"/>
    </row>
    <row r="931" spans="1:16" ht="15.75" customHeight="1">
      <c r="A931" s="2"/>
      <c r="B931" s="2"/>
      <c r="C931" s="2"/>
      <c r="D931" s="2"/>
      <c r="E931" s="2"/>
      <c r="F931" s="2"/>
      <c r="G931" s="2"/>
      <c r="H931" s="2"/>
      <c r="I931" s="459"/>
      <c r="J931" s="2"/>
      <c r="K931" s="2"/>
      <c r="L931" s="2"/>
      <c r="M931" s="2"/>
      <c r="N931" s="2"/>
      <c r="O931" s="2"/>
      <c r="P931" s="2"/>
    </row>
    <row r="932" spans="1:16" ht="15.75" customHeight="1">
      <c r="A932" s="2"/>
      <c r="B932" s="2"/>
      <c r="C932" s="2"/>
      <c r="D932" s="2"/>
      <c r="E932" s="2"/>
      <c r="F932" s="2"/>
      <c r="G932" s="2"/>
      <c r="H932" s="2"/>
      <c r="I932" s="459"/>
      <c r="J932" s="2"/>
      <c r="K932" s="2"/>
      <c r="L932" s="2"/>
      <c r="M932" s="2"/>
      <c r="N932" s="2"/>
      <c r="O932" s="2"/>
      <c r="P932" s="2"/>
    </row>
    <row r="933" spans="1:16" ht="15.75" customHeight="1">
      <c r="A933" s="2"/>
      <c r="B933" s="2"/>
      <c r="C933" s="2"/>
      <c r="D933" s="2"/>
      <c r="E933" s="2"/>
      <c r="F933" s="2"/>
      <c r="G933" s="2"/>
      <c r="H933" s="2"/>
      <c r="I933" s="459"/>
      <c r="J933" s="2"/>
      <c r="K933" s="2"/>
      <c r="L933" s="2"/>
      <c r="M933" s="2"/>
      <c r="N933" s="2"/>
      <c r="O933" s="2"/>
      <c r="P933" s="2"/>
    </row>
    <row r="934" spans="1:16" ht="15.75" customHeight="1">
      <c r="A934" s="2"/>
      <c r="B934" s="2"/>
      <c r="C934" s="2"/>
      <c r="D934" s="2"/>
      <c r="E934" s="2"/>
      <c r="F934" s="2"/>
      <c r="G934" s="2"/>
      <c r="H934" s="2"/>
      <c r="I934" s="459"/>
      <c r="J934" s="2"/>
      <c r="K934" s="2"/>
      <c r="L934" s="2"/>
      <c r="M934" s="2"/>
      <c r="N934" s="2"/>
      <c r="O934" s="2"/>
      <c r="P934" s="2"/>
    </row>
    <row r="935" spans="1:16" ht="15.75" customHeight="1">
      <c r="A935" s="2"/>
      <c r="B935" s="2"/>
      <c r="C935" s="2"/>
      <c r="D935" s="2"/>
      <c r="E935" s="2"/>
      <c r="F935" s="2"/>
      <c r="G935" s="2"/>
      <c r="H935" s="2"/>
      <c r="I935" s="459"/>
      <c r="J935" s="2"/>
      <c r="K935" s="2"/>
      <c r="L935" s="2"/>
      <c r="M935" s="2"/>
      <c r="N935" s="2"/>
      <c r="O935" s="2"/>
      <c r="P935" s="2"/>
    </row>
    <row r="936" spans="1:16" ht="15.75" customHeight="1">
      <c r="A936" s="2"/>
      <c r="B936" s="2"/>
      <c r="C936" s="2"/>
      <c r="D936" s="2"/>
      <c r="E936" s="2"/>
      <c r="F936" s="2"/>
      <c r="G936" s="2"/>
      <c r="H936" s="2"/>
      <c r="I936" s="459"/>
      <c r="J936" s="2"/>
      <c r="K936" s="2"/>
      <c r="L936" s="2"/>
      <c r="M936" s="2"/>
      <c r="N936" s="2"/>
      <c r="O936" s="2"/>
      <c r="P936" s="2"/>
    </row>
    <row r="937" spans="1:16" ht="15.75" customHeight="1">
      <c r="A937" s="2"/>
      <c r="B937" s="2"/>
      <c r="C937" s="2"/>
      <c r="D937" s="2"/>
      <c r="E937" s="2"/>
      <c r="F937" s="2"/>
      <c r="G937" s="2"/>
      <c r="H937" s="2"/>
      <c r="I937" s="459"/>
      <c r="J937" s="2"/>
      <c r="K937" s="2"/>
      <c r="L937" s="2"/>
      <c r="M937" s="2"/>
      <c r="N937" s="2"/>
      <c r="O937" s="2"/>
      <c r="P937" s="2"/>
    </row>
    <row r="938" spans="1:16" ht="15.75" customHeight="1">
      <c r="A938" s="2"/>
      <c r="B938" s="2"/>
      <c r="C938" s="2"/>
      <c r="D938" s="2"/>
      <c r="E938" s="2"/>
      <c r="F938" s="2"/>
      <c r="G938" s="2"/>
      <c r="H938" s="2"/>
      <c r="I938" s="459"/>
      <c r="J938" s="2"/>
      <c r="K938" s="2"/>
      <c r="L938" s="2"/>
      <c r="M938" s="2"/>
      <c r="N938" s="2"/>
      <c r="O938" s="2"/>
      <c r="P938" s="2"/>
    </row>
    <row r="939" spans="1:16" ht="15.75" customHeight="1">
      <c r="A939" s="2"/>
      <c r="B939" s="2"/>
      <c r="C939" s="2"/>
      <c r="D939" s="2"/>
      <c r="E939" s="2"/>
      <c r="F939" s="2"/>
      <c r="G939" s="2"/>
      <c r="H939" s="2"/>
      <c r="I939" s="459"/>
      <c r="J939" s="2"/>
      <c r="K939" s="2"/>
      <c r="L939" s="2"/>
      <c r="M939" s="2"/>
      <c r="N939" s="2"/>
      <c r="O939" s="2"/>
      <c r="P939" s="2"/>
    </row>
    <row r="940" spans="1:16" ht="15.75" customHeight="1">
      <c r="A940" s="2"/>
      <c r="B940" s="2"/>
      <c r="C940" s="2"/>
      <c r="D940" s="2"/>
      <c r="E940" s="2"/>
      <c r="F940" s="2"/>
      <c r="G940" s="2"/>
      <c r="H940" s="2"/>
      <c r="I940" s="459"/>
      <c r="J940" s="2"/>
      <c r="K940" s="2"/>
      <c r="L940" s="2"/>
      <c r="M940" s="2"/>
      <c r="N940" s="2"/>
      <c r="O940" s="2"/>
      <c r="P940" s="2"/>
    </row>
    <row r="941" spans="1:16" ht="15.75" customHeight="1">
      <c r="A941" s="2"/>
      <c r="B941" s="2"/>
      <c r="C941" s="2"/>
      <c r="D941" s="2"/>
      <c r="E941" s="2"/>
      <c r="F941" s="2"/>
      <c r="G941" s="2"/>
      <c r="H941" s="2"/>
      <c r="I941" s="459"/>
      <c r="J941" s="2"/>
      <c r="K941" s="2"/>
      <c r="L941" s="2"/>
      <c r="M941" s="2"/>
      <c r="N941" s="2"/>
      <c r="O941" s="2"/>
      <c r="P941" s="2"/>
    </row>
    <row r="942" spans="1:16" ht="15.75" customHeight="1">
      <c r="A942" s="2"/>
      <c r="B942" s="2"/>
      <c r="C942" s="2"/>
      <c r="D942" s="2"/>
      <c r="E942" s="2"/>
      <c r="F942" s="2"/>
      <c r="G942" s="2"/>
      <c r="H942" s="2"/>
      <c r="I942" s="459"/>
      <c r="J942" s="2"/>
      <c r="K942" s="2"/>
      <c r="L942" s="2"/>
      <c r="M942" s="2"/>
      <c r="N942" s="2"/>
      <c r="O942" s="2"/>
      <c r="P942" s="2"/>
    </row>
    <row r="943" spans="1:16" ht="15.75" customHeight="1">
      <c r="A943" s="2"/>
      <c r="B943" s="2"/>
      <c r="C943" s="2"/>
      <c r="D943" s="2"/>
      <c r="E943" s="2"/>
      <c r="F943" s="2"/>
      <c r="G943" s="2"/>
      <c r="H943" s="2"/>
      <c r="I943" s="459"/>
      <c r="J943" s="2"/>
      <c r="K943" s="2"/>
      <c r="L943" s="2"/>
      <c r="M943" s="2"/>
      <c r="N943" s="2"/>
      <c r="O943" s="2"/>
      <c r="P943" s="2"/>
    </row>
    <row r="944" spans="1:16" ht="15.75" customHeight="1">
      <c r="A944" s="2"/>
      <c r="B944" s="2"/>
      <c r="C944" s="2"/>
      <c r="D944" s="2"/>
      <c r="E944" s="2"/>
      <c r="F944" s="2"/>
      <c r="G944" s="2"/>
      <c r="H944" s="2"/>
      <c r="I944" s="459"/>
      <c r="J944" s="2"/>
      <c r="K944" s="2"/>
      <c r="L944" s="2"/>
      <c r="M944" s="2"/>
      <c r="N944" s="2"/>
      <c r="O944" s="2"/>
      <c r="P944" s="2"/>
    </row>
    <row r="945" spans="1:16" ht="15.75" customHeight="1">
      <c r="A945" s="2"/>
      <c r="B945" s="2"/>
      <c r="C945" s="2"/>
      <c r="D945" s="2"/>
      <c r="E945" s="2"/>
      <c r="F945" s="2"/>
      <c r="G945" s="2"/>
      <c r="H945" s="2"/>
      <c r="I945" s="459"/>
      <c r="J945" s="2"/>
      <c r="K945" s="2"/>
      <c r="L945" s="2"/>
      <c r="M945" s="2"/>
      <c r="N945" s="2"/>
      <c r="O945" s="2"/>
      <c r="P945" s="2"/>
    </row>
    <row r="946" spans="1:16" ht="15.75" customHeight="1">
      <c r="A946" s="2"/>
      <c r="B946" s="2"/>
      <c r="C946" s="2"/>
      <c r="D946" s="2"/>
      <c r="E946" s="2"/>
      <c r="F946" s="2"/>
      <c r="G946" s="2"/>
      <c r="H946" s="2"/>
      <c r="I946" s="459"/>
      <c r="J946" s="2"/>
      <c r="K946" s="2"/>
      <c r="L946" s="2"/>
      <c r="M946" s="2"/>
      <c r="N946" s="2"/>
      <c r="O946" s="2"/>
      <c r="P946" s="2"/>
    </row>
    <row r="947" spans="1:16" ht="15.75" customHeight="1">
      <c r="A947" s="2"/>
      <c r="B947" s="2"/>
      <c r="C947" s="2"/>
      <c r="D947" s="2"/>
      <c r="E947" s="2"/>
      <c r="F947" s="2"/>
      <c r="G947" s="2"/>
      <c r="H947" s="2"/>
      <c r="I947" s="459"/>
      <c r="J947" s="2"/>
      <c r="K947" s="2"/>
      <c r="L947" s="2"/>
      <c r="M947" s="2"/>
      <c r="N947" s="2"/>
      <c r="O947" s="2"/>
      <c r="P947" s="2"/>
    </row>
    <row r="948" spans="1:16" ht="15.75" customHeight="1">
      <c r="A948" s="2"/>
      <c r="B948" s="2"/>
      <c r="C948" s="2"/>
      <c r="D948" s="2"/>
      <c r="E948" s="2"/>
      <c r="F948" s="2"/>
      <c r="G948" s="2"/>
      <c r="H948" s="2"/>
      <c r="I948" s="459"/>
      <c r="J948" s="2"/>
      <c r="K948" s="2"/>
      <c r="L948" s="2"/>
      <c r="M948" s="2"/>
      <c r="N948" s="2"/>
      <c r="O948" s="2"/>
      <c r="P948" s="2"/>
    </row>
    <row r="949" spans="1:16" ht="15.75" customHeight="1">
      <c r="A949" s="2"/>
      <c r="B949" s="2"/>
      <c r="C949" s="2"/>
      <c r="D949" s="2"/>
      <c r="E949" s="2"/>
      <c r="F949" s="2"/>
      <c r="G949" s="2"/>
      <c r="H949" s="2"/>
      <c r="I949" s="459"/>
      <c r="J949" s="2"/>
      <c r="K949" s="2"/>
      <c r="L949" s="2"/>
      <c r="M949" s="2"/>
      <c r="N949" s="2"/>
      <c r="O949" s="2"/>
      <c r="P949" s="2"/>
    </row>
    <row r="950" spans="1:16" ht="15.75" customHeight="1">
      <c r="A950" s="2"/>
      <c r="B950" s="2"/>
      <c r="C950" s="2"/>
      <c r="D950" s="2"/>
      <c r="E950" s="2"/>
      <c r="F950" s="2"/>
      <c r="G950" s="2"/>
      <c r="H950" s="2"/>
      <c r="I950" s="459"/>
      <c r="J950" s="2"/>
      <c r="K950" s="2"/>
      <c r="L950" s="2"/>
      <c r="M950" s="2"/>
      <c r="N950" s="2"/>
      <c r="O950" s="2"/>
      <c r="P950" s="2"/>
    </row>
    <row r="951" spans="1:16" ht="15.75" customHeight="1">
      <c r="A951" s="2"/>
      <c r="B951" s="2"/>
      <c r="C951" s="2"/>
      <c r="D951" s="2"/>
      <c r="E951" s="2"/>
      <c r="F951" s="2"/>
      <c r="G951" s="2"/>
      <c r="H951" s="2"/>
      <c r="I951" s="459"/>
      <c r="J951" s="2"/>
      <c r="K951" s="2"/>
      <c r="L951" s="2"/>
      <c r="M951" s="2"/>
      <c r="N951" s="2"/>
      <c r="O951" s="2"/>
      <c r="P951" s="2"/>
    </row>
    <row r="952" spans="1:16" ht="15.75" customHeight="1">
      <c r="A952" s="2"/>
      <c r="B952" s="2"/>
      <c r="C952" s="2"/>
      <c r="D952" s="2"/>
      <c r="E952" s="2"/>
      <c r="F952" s="2"/>
      <c r="G952" s="2"/>
      <c r="H952" s="2"/>
      <c r="I952" s="459"/>
      <c r="J952" s="2"/>
      <c r="K952" s="2"/>
      <c r="L952" s="2"/>
      <c r="M952" s="2"/>
      <c r="N952" s="2"/>
      <c r="O952" s="2"/>
      <c r="P952" s="2"/>
    </row>
    <row r="953" spans="1:16" ht="15.75" customHeight="1">
      <c r="A953" s="2"/>
      <c r="B953" s="2"/>
      <c r="C953" s="2"/>
      <c r="D953" s="2"/>
      <c r="E953" s="2"/>
      <c r="F953" s="2"/>
      <c r="G953" s="2"/>
      <c r="H953" s="2"/>
      <c r="I953" s="459"/>
      <c r="J953" s="2"/>
      <c r="K953" s="2"/>
      <c r="L953" s="2"/>
      <c r="M953" s="2"/>
      <c r="N953" s="2"/>
      <c r="O953" s="2"/>
      <c r="P953" s="2"/>
    </row>
    <row r="954" spans="1:16" ht="15.75" customHeight="1">
      <c r="A954" s="2"/>
      <c r="B954" s="2"/>
      <c r="C954" s="2"/>
      <c r="D954" s="2"/>
      <c r="E954" s="2"/>
      <c r="F954" s="2"/>
      <c r="G954" s="2"/>
      <c r="H954" s="2"/>
      <c r="I954" s="459"/>
      <c r="J954" s="2"/>
      <c r="K954" s="2"/>
      <c r="L954" s="2"/>
      <c r="M954" s="2"/>
      <c r="N954" s="2"/>
      <c r="O954" s="2"/>
      <c r="P954" s="2"/>
    </row>
    <row r="955" spans="1:16" ht="15.75" customHeight="1">
      <c r="A955" s="2"/>
      <c r="B955" s="2"/>
      <c r="C955" s="2"/>
      <c r="D955" s="2"/>
      <c r="E955" s="2"/>
      <c r="F955" s="2"/>
      <c r="G955" s="2"/>
      <c r="H955" s="2"/>
      <c r="I955" s="459"/>
      <c r="J955" s="2"/>
      <c r="K955" s="2"/>
      <c r="L955" s="2"/>
      <c r="M955" s="2"/>
      <c r="N955" s="2"/>
      <c r="O955" s="2"/>
      <c r="P955" s="2"/>
    </row>
    <row r="956" spans="1:16" ht="15.75" customHeight="1">
      <c r="A956" s="2"/>
      <c r="B956" s="2"/>
      <c r="C956" s="2"/>
      <c r="D956" s="2"/>
      <c r="E956" s="2"/>
      <c r="F956" s="2"/>
      <c r="G956" s="2"/>
      <c r="H956" s="2"/>
      <c r="I956" s="459"/>
      <c r="J956" s="2"/>
      <c r="K956" s="2"/>
      <c r="L956" s="2"/>
      <c r="M956" s="2"/>
      <c r="N956" s="2"/>
      <c r="O956" s="2"/>
      <c r="P956" s="2"/>
    </row>
    <row r="957" spans="1:16" ht="15.75" customHeight="1">
      <c r="A957" s="2"/>
      <c r="B957" s="2"/>
      <c r="C957" s="2"/>
      <c r="D957" s="2"/>
      <c r="E957" s="2"/>
      <c r="F957" s="2"/>
      <c r="G957" s="2"/>
      <c r="H957" s="2"/>
      <c r="I957" s="459"/>
      <c r="J957" s="2"/>
      <c r="K957" s="2"/>
      <c r="L957" s="2"/>
      <c r="M957" s="2"/>
      <c r="N957" s="2"/>
      <c r="O957" s="2"/>
      <c r="P957" s="2"/>
    </row>
    <row r="958" spans="1:16" ht="15.75" customHeight="1">
      <c r="A958" s="2"/>
      <c r="B958" s="2"/>
      <c r="C958" s="2"/>
      <c r="D958" s="2"/>
      <c r="E958" s="2"/>
      <c r="F958" s="2"/>
      <c r="G958" s="2"/>
      <c r="H958" s="2"/>
      <c r="I958" s="459"/>
      <c r="J958" s="2"/>
      <c r="K958" s="2"/>
      <c r="L958" s="2"/>
      <c r="M958" s="2"/>
      <c r="N958" s="2"/>
      <c r="O958" s="2"/>
      <c r="P958" s="2"/>
    </row>
    <row r="959" spans="1:16" ht="15.75" customHeight="1">
      <c r="A959" s="2"/>
      <c r="B959" s="2"/>
      <c r="C959" s="2"/>
      <c r="D959" s="2"/>
      <c r="E959" s="2"/>
      <c r="F959" s="2"/>
      <c r="G959" s="2"/>
      <c r="H959" s="2"/>
      <c r="I959" s="459"/>
      <c r="J959" s="2"/>
      <c r="K959" s="2"/>
      <c r="L959" s="2"/>
      <c r="M959" s="2"/>
      <c r="N959" s="2"/>
      <c r="O959" s="2"/>
      <c r="P959" s="2"/>
    </row>
    <row r="960" spans="1:16" ht="15.75" customHeight="1">
      <c r="A960" s="2"/>
      <c r="B960" s="2"/>
      <c r="C960" s="2"/>
      <c r="D960" s="2"/>
      <c r="E960" s="2"/>
      <c r="F960" s="2"/>
      <c r="G960" s="2"/>
      <c r="H960" s="2"/>
      <c r="I960" s="459"/>
      <c r="J960" s="2"/>
      <c r="K960" s="2"/>
      <c r="L960" s="2"/>
      <c r="M960" s="2"/>
      <c r="N960" s="2"/>
      <c r="O960" s="2"/>
      <c r="P960" s="2"/>
    </row>
    <row r="961" spans="1:16" ht="15.75" customHeight="1">
      <c r="A961" s="2"/>
      <c r="B961" s="2"/>
      <c r="C961" s="2"/>
      <c r="D961" s="2"/>
      <c r="E961" s="2"/>
      <c r="F961" s="2"/>
      <c r="G961" s="2"/>
      <c r="H961" s="2"/>
      <c r="I961" s="459"/>
      <c r="J961" s="2"/>
      <c r="K961" s="2"/>
      <c r="L961" s="2"/>
      <c r="M961" s="2"/>
      <c r="N961" s="2"/>
      <c r="O961" s="2"/>
      <c r="P961" s="2"/>
    </row>
    <row r="962" spans="1:16" ht="15.75" customHeight="1">
      <c r="A962" s="2"/>
      <c r="B962" s="2"/>
      <c r="C962" s="2"/>
      <c r="D962" s="2"/>
      <c r="E962" s="2"/>
      <c r="F962" s="2"/>
      <c r="G962" s="2"/>
      <c r="H962" s="2"/>
      <c r="I962" s="459"/>
      <c r="J962" s="2"/>
      <c r="K962" s="2"/>
      <c r="L962" s="2"/>
      <c r="M962" s="2"/>
      <c r="N962" s="2"/>
      <c r="O962" s="2"/>
      <c r="P962" s="2"/>
    </row>
    <row r="963" spans="1:16" ht="15.75" customHeight="1">
      <c r="A963" s="2"/>
      <c r="B963" s="2"/>
      <c r="C963" s="2"/>
      <c r="D963" s="2"/>
      <c r="E963" s="2"/>
      <c r="F963" s="2"/>
      <c r="G963" s="2"/>
      <c r="H963" s="2"/>
      <c r="I963" s="459"/>
      <c r="J963" s="2"/>
      <c r="K963" s="2"/>
      <c r="L963" s="2"/>
      <c r="M963" s="2"/>
      <c r="N963" s="2"/>
      <c r="O963" s="2"/>
      <c r="P963" s="2"/>
    </row>
    <row r="964" spans="1:16" ht="15.75" customHeight="1">
      <c r="A964" s="2"/>
      <c r="B964" s="2"/>
      <c r="C964" s="2"/>
      <c r="D964" s="2"/>
      <c r="E964" s="2"/>
      <c r="F964" s="2"/>
      <c r="G964" s="2"/>
      <c r="H964" s="2"/>
      <c r="I964" s="459"/>
      <c r="J964" s="2"/>
      <c r="K964" s="2"/>
      <c r="L964" s="2"/>
      <c r="M964" s="2"/>
      <c r="N964" s="2"/>
      <c r="O964" s="2"/>
      <c r="P964" s="2"/>
    </row>
    <row r="965" spans="1:16" ht="15.75" customHeight="1">
      <c r="A965" s="2"/>
      <c r="B965" s="2"/>
      <c r="C965" s="2"/>
      <c r="D965" s="2"/>
      <c r="E965" s="2"/>
      <c r="F965" s="2"/>
      <c r="G965" s="2"/>
      <c r="H965" s="2"/>
      <c r="I965" s="459"/>
      <c r="J965" s="2"/>
      <c r="K965" s="2"/>
      <c r="L965" s="2"/>
      <c r="M965" s="2"/>
      <c r="N965" s="2"/>
      <c r="O965" s="2"/>
      <c r="P965" s="2"/>
    </row>
    <row r="966" spans="1:16" ht="15.75" customHeight="1">
      <c r="A966" s="2"/>
      <c r="B966" s="2"/>
      <c r="C966" s="2"/>
      <c r="D966" s="2"/>
      <c r="E966" s="2"/>
      <c r="F966" s="2"/>
      <c r="G966" s="2"/>
      <c r="H966" s="2"/>
      <c r="I966" s="459"/>
      <c r="J966" s="2"/>
      <c r="K966" s="2"/>
      <c r="L966" s="2"/>
      <c r="M966" s="2"/>
      <c r="N966" s="2"/>
      <c r="O966" s="2"/>
      <c r="P966" s="2"/>
    </row>
    <row r="967" spans="1:16" ht="15.75" customHeight="1">
      <c r="A967" s="2"/>
      <c r="B967" s="2"/>
      <c r="C967" s="2"/>
      <c r="D967" s="2"/>
      <c r="E967" s="2"/>
      <c r="F967" s="2"/>
      <c r="G967" s="2"/>
      <c r="H967" s="2"/>
      <c r="I967" s="459"/>
      <c r="J967" s="2"/>
      <c r="K967" s="2"/>
      <c r="L967" s="2"/>
      <c r="M967" s="2"/>
      <c r="N967" s="2"/>
      <c r="O967" s="2"/>
      <c r="P967" s="2"/>
    </row>
    <row r="968" spans="1:16" ht="15.75" customHeight="1">
      <c r="A968" s="2"/>
      <c r="B968" s="2"/>
      <c r="C968" s="2"/>
      <c r="D968" s="2"/>
      <c r="E968" s="2"/>
      <c r="F968" s="2"/>
      <c r="G968" s="2"/>
      <c r="H968" s="2"/>
      <c r="I968" s="459"/>
      <c r="J968" s="2"/>
      <c r="K968" s="2"/>
      <c r="L968" s="2"/>
      <c r="M968" s="2"/>
      <c r="N968" s="2"/>
      <c r="O968" s="2"/>
      <c r="P968" s="2"/>
    </row>
    <row r="969" spans="1:16" ht="15.75" customHeight="1">
      <c r="A969" s="2"/>
      <c r="B969" s="2"/>
      <c r="C969" s="2"/>
      <c r="D969" s="2"/>
      <c r="E969" s="2"/>
      <c r="F969" s="2"/>
      <c r="G969" s="2"/>
      <c r="H969" s="2"/>
      <c r="I969" s="459"/>
      <c r="J969" s="2"/>
      <c r="K969" s="2"/>
      <c r="L969" s="2"/>
      <c r="M969" s="2"/>
      <c r="N969" s="2"/>
      <c r="O969" s="2"/>
      <c r="P969" s="2"/>
    </row>
    <row r="970" spans="1:16" ht="15.75" customHeight="1">
      <c r="A970" s="2"/>
      <c r="B970" s="2"/>
      <c r="C970" s="2"/>
      <c r="D970" s="2"/>
      <c r="E970" s="2"/>
      <c r="F970" s="2"/>
      <c r="G970" s="2"/>
      <c r="H970" s="2"/>
      <c r="I970" s="459"/>
      <c r="J970" s="2"/>
      <c r="K970" s="2"/>
      <c r="L970" s="2"/>
      <c r="M970" s="2"/>
      <c r="N970" s="2"/>
      <c r="O970" s="2"/>
      <c r="P970" s="2"/>
    </row>
    <row r="971" spans="1:16" ht="15.75" customHeight="1">
      <c r="A971" s="2"/>
      <c r="B971" s="2"/>
      <c r="C971" s="2"/>
      <c r="D971" s="2"/>
      <c r="E971" s="2"/>
      <c r="F971" s="2"/>
      <c r="G971" s="2"/>
      <c r="H971" s="2"/>
      <c r="I971" s="459"/>
      <c r="J971" s="2"/>
      <c r="K971" s="2"/>
      <c r="L971" s="2"/>
      <c r="M971" s="2"/>
      <c r="N971" s="2"/>
      <c r="O971" s="2"/>
      <c r="P971" s="2"/>
    </row>
    <row r="972" spans="1:16" ht="15.75" customHeight="1">
      <c r="A972" s="2"/>
      <c r="B972" s="2"/>
      <c r="C972" s="2"/>
      <c r="D972" s="2"/>
      <c r="E972" s="2"/>
      <c r="F972" s="2"/>
      <c r="G972" s="2"/>
      <c r="H972" s="2"/>
      <c r="I972" s="459"/>
      <c r="J972" s="2"/>
      <c r="K972" s="2"/>
      <c r="L972" s="2"/>
      <c r="M972" s="2"/>
      <c r="N972" s="2"/>
      <c r="O972" s="2"/>
      <c r="P972" s="2"/>
    </row>
    <row r="973" spans="1:16" ht="15.75" customHeight="1">
      <c r="A973" s="2"/>
      <c r="B973" s="2"/>
      <c r="C973" s="2"/>
      <c r="D973" s="2"/>
      <c r="E973" s="2"/>
      <c r="F973" s="2"/>
      <c r="G973" s="2"/>
      <c r="H973" s="2"/>
      <c r="I973" s="459"/>
      <c r="J973" s="2"/>
      <c r="K973" s="2"/>
      <c r="L973" s="2"/>
      <c r="M973" s="2"/>
      <c r="N973" s="2"/>
      <c r="O973" s="2"/>
      <c r="P973" s="2"/>
    </row>
    <row r="974" spans="1:16" ht="15.75" customHeight="1">
      <c r="A974" s="2"/>
      <c r="B974" s="2"/>
      <c r="C974" s="2"/>
      <c r="D974" s="2"/>
      <c r="E974" s="2"/>
      <c r="F974" s="2"/>
      <c r="G974" s="2"/>
      <c r="H974" s="2"/>
      <c r="I974" s="459"/>
      <c r="J974" s="2"/>
      <c r="K974" s="2"/>
      <c r="L974" s="2"/>
      <c r="M974" s="2"/>
      <c r="N974" s="2"/>
      <c r="O974" s="2"/>
      <c r="P974" s="2"/>
    </row>
    <row r="975" spans="1:16" ht="15.75" customHeight="1">
      <c r="A975" s="2"/>
      <c r="B975" s="2"/>
      <c r="C975" s="2"/>
      <c r="D975" s="2"/>
      <c r="E975" s="2"/>
      <c r="F975" s="2"/>
      <c r="G975" s="2"/>
      <c r="H975" s="2"/>
      <c r="I975" s="459"/>
      <c r="J975" s="2"/>
      <c r="K975" s="2"/>
      <c r="L975" s="2"/>
      <c r="M975" s="2"/>
      <c r="N975" s="2"/>
      <c r="O975" s="2"/>
      <c r="P975" s="2"/>
    </row>
    <row r="976" spans="1:16" ht="15.75" customHeight="1">
      <c r="A976" s="2"/>
      <c r="B976" s="2"/>
      <c r="C976" s="2"/>
      <c r="D976" s="2"/>
      <c r="E976" s="2"/>
      <c r="F976" s="2"/>
      <c r="G976" s="2"/>
      <c r="H976" s="2"/>
      <c r="I976" s="459"/>
      <c r="J976" s="2"/>
      <c r="K976" s="2"/>
      <c r="L976" s="2"/>
      <c r="M976" s="2"/>
      <c r="N976" s="2"/>
      <c r="O976" s="2"/>
      <c r="P976" s="2"/>
    </row>
    <row r="977" spans="1:16" ht="15.75" customHeight="1">
      <c r="A977" s="2"/>
      <c r="B977" s="2"/>
      <c r="C977" s="2"/>
      <c r="D977" s="2"/>
      <c r="E977" s="2"/>
      <c r="F977" s="2"/>
      <c r="G977" s="2"/>
      <c r="H977" s="2"/>
      <c r="I977" s="459"/>
      <c r="J977" s="2"/>
      <c r="K977" s="2"/>
      <c r="L977" s="2"/>
      <c r="M977" s="2"/>
      <c r="N977" s="2"/>
      <c r="O977" s="2"/>
      <c r="P977" s="2"/>
    </row>
    <row r="978" spans="1:16" ht="15.75" customHeight="1">
      <c r="A978" s="2"/>
      <c r="B978" s="2"/>
      <c r="C978" s="2"/>
      <c r="D978" s="2"/>
      <c r="E978" s="2"/>
      <c r="F978" s="2"/>
      <c r="G978" s="2"/>
      <c r="H978" s="2"/>
      <c r="I978" s="459"/>
      <c r="J978" s="2"/>
      <c r="K978" s="2"/>
      <c r="L978" s="2"/>
      <c r="M978" s="2"/>
      <c r="N978" s="2"/>
      <c r="O978" s="2"/>
      <c r="P978" s="2"/>
    </row>
    <row r="979" spans="1:16" ht="15.75" customHeight="1">
      <c r="A979" s="2"/>
      <c r="B979" s="2"/>
      <c r="C979" s="2"/>
      <c r="D979" s="2"/>
      <c r="E979" s="2"/>
      <c r="F979" s="2"/>
      <c r="G979" s="2"/>
      <c r="H979" s="2"/>
      <c r="I979" s="459"/>
      <c r="J979" s="2"/>
      <c r="K979" s="2"/>
      <c r="L979" s="2"/>
      <c r="M979" s="2"/>
      <c r="N979" s="2"/>
      <c r="O979" s="2"/>
      <c r="P979" s="2"/>
    </row>
    <row r="980" spans="1:16" ht="15.75" customHeight="1">
      <c r="A980" s="2"/>
      <c r="B980" s="2"/>
      <c r="C980" s="2"/>
      <c r="D980" s="2"/>
      <c r="E980" s="2"/>
      <c r="F980" s="2"/>
      <c r="G980" s="2"/>
      <c r="H980" s="2"/>
      <c r="I980" s="459"/>
      <c r="J980" s="2"/>
      <c r="K980" s="2"/>
      <c r="L980" s="2"/>
      <c r="M980" s="2"/>
      <c r="N980" s="2"/>
      <c r="O980" s="2"/>
      <c r="P980" s="2"/>
    </row>
    <row r="981" spans="1:16" ht="15.75" customHeight="1">
      <c r="A981" s="2"/>
      <c r="B981" s="2"/>
      <c r="C981" s="2"/>
      <c r="D981" s="2"/>
      <c r="E981" s="2"/>
      <c r="F981" s="2"/>
      <c r="G981" s="2"/>
      <c r="H981" s="2"/>
      <c r="I981" s="459"/>
      <c r="J981" s="2"/>
      <c r="K981" s="2"/>
      <c r="L981" s="2"/>
      <c r="M981" s="2"/>
      <c r="N981" s="2"/>
      <c r="O981" s="2"/>
      <c r="P981" s="2"/>
    </row>
    <row r="982" spans="1:16" ht="15.75" customHeight="1">
      <c r="A982" s="2"/>
      <c r="B982" s="2"/>
      <c r="C982" s="2"/>
      <c r="D982" s="2"/>
      <c r="E982" s="2"/>
      <c r="F982" s="2"/>
      <c r="G982" s="2"/>
      <c r="H982" s="2"/>
      <c r="I982" s="459"/>
      <c r="J982" s="2"/>
      <c r="K982" s="2"/>
      <c r="L982" s="2"/>
      <c r="M982" s="2"/>
      <c r="N982" s="2"/>
      <c r="O982" s="2"/>
      <c r="P982" s="2"/>
    </row>
    <row r="983" spans="1:16" ht="15.75" customHeight="1">
      <c r="A983" s="2"/>
      <c r="B983" s="2"/>
      <c r="C983" s="2"/>
      <c r="D983" s="2"/>
      <c r="E983" s="2"/>
      <c r="F983" s="2"/>
      <c r="G983" s="2"/>
      <c r="H983" s="2"/>
      <c r="I983" s="459"/>
      <c r="J983" s="2"/>
      <c r="K983" s="2"/>
      <c r="L983" s="2"/>
      <c r="M983" s="2"/>
      <c r="N983" s="2"/>
      <c r="O983" s="2"/>
      <c r="P983" s="2"/>
    </row>
    <row r="984" spans="1:16" ht="15.75" customHeight="1">
      <c r="A984" s="2"/>
      <c r="B984" s="2"/>
      <c r="C984" s="2"/>
      <c r="D984" s="2"/>
      <c r="E984" s="2"/>
      <c r="F984" s="2"/>
      <c r="G984" s="2"/>
      <c r="H984" s="2"/>
      <c r="I984" s="459"/>
      <c r="J984" s="2"/>
      <c r="K984" s="2"/>
      <c r="L984" s="2"/>
      <c r="M984" s="2"/>
      <c r="N984" s="2"/>
      <c r="O984" s="2"/>
      <c r="P984" s="2"/>
    </row>
    <row r="985" spans="1:16" ht="15.75" customHeight="1">
      <c r="A985" s="2"/>
      <c r="B985" s="2"/>
      <c r="C985" s="2"/>
      <c r="D985" s="2"/>
      <c r="E985" s="2"/>
      <c r="F985" s="2"/>
      <c r="G985" s="2"/>
      <c r="H985" s="2"/>
      <c r="I985" s="459"/>
      <c r="J985" s="2"/>
      <c r="K985" s="2"/>
      <c r="L985" s="2"/>
      <c r="M985" s="2"/>
      <c r="N985" s="2"/>
      <c r="O985" s="2"/>
      <c r="P985" s="2"/>
    </row>
    <row r="986" spans="1:16" ht="15.75" customHeight="1">
      <c r="A986" s="2"/>
      <c r="B986" s="2"/>
      <c r="C986" s="2"/>
      <c r="D986" s="2"/>
      <c r="E986" s="2"/>
      <c r="F986" s="2"/>
      <c r="G986" s="2"/>
      <c r="H986" s="2"/>
      <c r="I986" s="459"/>
      <c r="J986" s="2"/>
      <c r="K986" s="2"/>
      <c r="L986" s="2"/>
      <c r="M986" s="2"/>
      <c r="N986" s="2"/>
      <c r="O986" s="2"/>
      <c r="P986" s="2"/>
    </row>
    <row r="987" spans="1:16" ht="15.75" customHeight="1">
      <c r="A987" s="2"/>
      <c r="B987" s="2"/>
      <c r="C987" s="2"/>
      <c r="D987" s="2"/>
      <c r="E987" s="2"/>
      <c r="F987" s="2"/>
      <c r="G987" s="2"/>
      <c r="H987" s="2"/>
      <c r="I987" s="459"/>
      <c r="J987" s="2"/>
      <c r="K987" s="2"/>
      <c r="L987" s="2"/>
      <c r="M987" s="2"/>
      <c r="N987" s="2"/>
      <c r="O987" s="2"/>
      <c r="P987" s="2"/>
    </row>
    <row r="988" spans="1:16" ht="15.75" customHeight="1">
      <c r="A988" s="2"/>
      <c r="B988" s="2"/>
      <c r="C988" s="2"/>
      <c r="D988" s="2"/>
      <c r="E988" s="2"/>
      <c r="F988" s="2"/>
      <c r="G988" s="2"/>
      <c r="H988" s="2"/>
      <c r="I988" s="459"/>
      <c r="J988" s="2"/>
      <c r="K988" s="2"/>
      <c r="L988" s="2"/>
      <c r="M988" s="2"/>
      <c r="N988" s="2"/>
      <c r="O988" s="2"/>
      <c r="P988" s="2"/>
    </row>
    <row r="989" spans="1:16" ht="15.75" customHeight="1">
      <c r="A989" s="2"/>
      <c r="B989" s="2"/>
      <c r="C989" s="2"/>
      <c r="D989" s="2"/>
      <c r="E989" s="2"/>
      <c r="F989" s="2"/>
      <c r="G989" s="2"/>
      <c r="H989" s="2"/>
      <c r="I989" s="459"/>
      <c r="J989" s="2"/>
      <c r="K989" s="2"/>
      <c r="L989" s="2"/>
      <c r="M989" s="2"/>
      <c r="N989" s="2"/>
      <c r="O989" s="2"/>
      <c r="P989" s="2"/>
    </row>
    <row r="990" spans="1:16" ht="15.75" customHeight="1">
      <c r="A990" s="2"/>
      <c r="B990" s="2"/>
      <c r="C990" s="2"/>
      <c r="D990" s="2"/>
      <c r="E990" s="2"/>
      <c r="F990" s="2"/>
      <c r="G990" s="2"/>
      <c r="H990" s="2"/>
      <c r="I990" s="459"/>
      <c r="J990" s="2"/>
      <c r="K990" s="2"/>
      <c r="L990" s="2"/>
      <c r="M990" s="2"/>
      <c r="N990" s="2"/>
      <c r="O990" s="2"/>
      <c r="P990" s="2"/>
    </row>
    <row r="991" spans="1:16" ht="15.75" customHeight="1">
      <c r="A991" s="2"/>
      <c r="B991" s="2"/>
      <c r="C991" s="2"/>
      <c r="D991" s="2"/>
      <c r="E991" s="2"/>
      <c r="F991" s="2"/>
      <c r="G991" s="2"/>
      <c r="H991" s="2"/>
      <c r="I991" s="459"/>
      <c r="J991" s="2"/>
      <c r="K991" s="2"/>
      <c r="L991" s="2"/>
      <c r="M991" s="2"/>
      <c r="N991" s="2"/>
      <c r="O991" s="2"/>
      <c r="P991" s="2"/>
    </row>
    <row r="992" spans="1:16" ht="15.75" customHeight="1">
      <c r="A992" s="2"/>
      <c r="B992" s="2"/>
      <c r="C992" s="2"/>
      <c r="D992" s="2"/>
      <c r="E992" s="2"/>
      <c r="F992" s="2"/>
      <c r="G992" s="2"/>
      <c r="H992" s="2"/>
      <c r="I992" s="459"/>
      <c r="J992" s="2"/>
      <c r="K992" s="2"/>
      <c r="L992" s="2"/>
      <c r="M992" s="2"/>
      <c r="N992" s="2"/>
      <c r="O992" s="2"/>
      <c r="P992" s="2"/>
    </row>
    <row r="993" spans="1:16" ht="15.75" customHeight="1">
      <c r="A993" s="2"/>
      <c r="B993" s="2"/>
      <c r="C993" s="2"/>
      <c r="D993" s="2"/>
      <c r="E993" s="2"/>
      <c r="F993" s="2"/>
      <c r="G993" s="2"/>
      <c r="H993" s="2"/>
      <c r="I993" s="459"/>
      <c r="J993" s="2"/>
      <c r="K993" s="2"/>
      <c r="L993" s="2"/>
      <c r="M993" s="2"/>
      <c r="N993" s="2"/>
      <c r="O993" s="2"/>
      <c r="P993" s="2"/>
    </row>
    <row r="994" spans="1:16" ht="15.75" customHeight="1">
      <c r="A994" s="2"/>
      <c r="B994" s="2"/>
      <c r="C994" s="2"/>
      <c r="D994" s="2"/>
      <c r="E994" s="2"/>
      <c r="F994" s="2"/>
      <c r="G994" s="2"/>
      <c r="H994" s="2"/>
      <c r="I994" s="459"/>
      <c r="J994" s="2"/>
      <c r="K994" s="2"/>
      <c r="L994" s="2"/>
      <c r="M994" s="2"/>
      <c r="N994" s="2"/>
      <c r="O994" s="2"/>
      <c r="P994" s="2"/>
    </row>
    <row r="995" spans="1:16" ht="15.75" customHeight="1">
      <c r="A995" s="2"/>
      <c r="B995" s="2"/>
      <c r="C995" s="2"/>
      <c r="D995" s="2"/>
      <c r="E995" s="2"/>
      <c r="F995" s="2"/>
      <c r="G995" s="2"/>
      <c r="H995" s="2"/>
      <c r="I995" s="459"/>
      <c r="J995" s="2"/>
      <c r="K995" s="2"/>
      <c r="L995" s="2"/>
      <c r="M995" s="2"/>
      <c r="N995" s="2"/>
      <c r="O995" s="2"/>
      <c r="P995" s="2"/>
    </row>
    <row r="996" spans="1:16" ht="15.75" customHeight="1">
      <c r="A996" s="2"/>
      <c r="B996" s="2"/>
      <c r="C996" s="2"/>
      <c r="D996" s="2"/>
      <c r="E996" s="2"/>
      <c r="F996" s="2"/>
      <c r="G996" s="2"/>
      <c r="H996" s="2"/>
      <c r="I996" s="459"/>
      <c r="J996" s="2"/>
      <c r="K996" s="2"/>
      <c r="L996" s="2"/>
      <c r="M996" s="2"/>
      <c r="N996" s="2"/>
      <c r="O996" s="2"/>
      <c r="P996" s="2"/>
    </row>
    <row r="997" spans="1:16" ht="15.75" customHeight="1">
      <c r="A997" s="2"/>
      <c r="B997" s="2"/>
      <c r="C997" s="2"/>
      <c r="D997" s="2"/>
      <c r="E997" s="2"/>
      <c r="F997" s="2"/>
      <c r="G997" s="2"/>
      <c r="H997" s="2"/>
      <c r="I997" s="459"/>
      <c r="J997" s="2"/>
      <c r="K997" s="2"/>
      <c r="L997" s="2"/>
      <c r="M997" s="2"/>
      <c r="N997" s="2"/>
      <c r="O997" s="2"/>
      <c r="P997" s="2"/>
    </row>
    <row r="998" spans="1:16" ht="15.75" customHeight="1">
      <c r="A998" s="2"/>
      <c r="B998" s="2"/>
      <c r="C998" s="2"/>
      <c r="D998" s="2"/>
      <c r="E998" s="2"/>
      <c r="F998" s="2"/>
      <c r="G998" s="2"/>
      <c r="H998" s="2"/>
      <c r="I998" s="459"/>
      <c r="J998" s="2"/>
      <c r="K998" s="2"/>
      <c r="L998" s="2"/>
      <c r="M998" s="2"/>
      <c r="N998" s="2"/>
      <c r="O998" s="2"/>
      <c r="P998" s="2"/>
    </row>
    <row r="999" spans="1:16" ht="15.75" customHeight="1">
      <c r="A999" s="2"/>
      <c r="B999" s="2"/>
      <c r="C999" s="2"/>
      <c r="D999" s="2"/>
      <c r="E999" s="2"/>
      <c r="F999" s="2"/>
      <c r="G999" s="2"/>
      <c r="H999" s="2"/>
      <c r="I999" s="459"/>
      <c r="J999" s="2"/>
      <c r="K999" s="2"/>
      <c r="L999" s="2"/>
      <c r="M999" s="2"/>
      <c r="N999" s="2"/>
      <c r="O999" s="2"/>
      <c r="P999" s="2"/>
    </row>
    <row r="1000" spans="1:16" ht="15.75" customHeight="1">
      <c r="A1000" s="2"/>
      <c r="B1000" s="2"/>
      <c r="C1000" s="2"/>
      <c r="D1000" s="2"/>
      <c r="E1000" s="2"/>
      <c r="F1000" s="2"/>
      <c r="G1000" s="2"/>
      <c r="H1000" s="2"/>
      <c r="I1000" s="459"/>
      <c r="J1000" s="2"/>
      <c r="K1000" s="2"/>
      <c r="L1000" s="2"/>
      <c r="M1000" s="2"/>
      <c r="N1000" s="2"/>
      <c r="O1000" s="2"/>
      <c r="P1000" s="2"/>
    </row>
    <row r="1001" spans="1:16" ht="15.75" customHeight="1">
      <c r="A1001" s="2"/>
      <c r="B1001" s="2"/>
      <c r="C1001" s="2"/>
      <c r="D1001" s="2"/>
      <c r="E1001" s="2"/>
      <c r="F1001" s="2"/>
      <c r="G1001" s="2"/>
      <c r="H1001" s="2"/>
      <c r="I1001" s="459"/>
      <c r="J1001" s="2"/>
      <c r="K1001" s="2"/>
      <c r="L1001" s="2"/>
      <c r="M1001" s="2"/>
      <c r="N1001" s="2"/>
      <c r="O1001" s="2"/>
      <c r="P1001" s="2"/>
    </row>
    <row r="1002" spans="1:16" ht="15.75" customHeight="1">
      <c r="A1002" s="2"/>
      <c r="B1002" s="2"/>
      <c r="C1002" s="2"/>
      <c r="D1002" s="2"/>
      <c r="E1002" s="2"/>
      <c r="F1002" s="2"/>
      <c r="G1002" s="2"/>
      <c r="H1002" s="2"/>
      <c r="I1002" s="459"/>
      <c r="J1002" s="2"/>
      <c r="K1002" s="2"/>
      <c r="L1002" s="2"/>
      <c r="M1002" s="2"/>
      <c r="N1002" s="2"/>
      <c r="O1002" s="2"/>
      <c r="P1002" s="2"/>
    </row>
    <row r="1003" spans="1:16" ht="15.75" customHeight="1">
      <c r="A1003" s="2"/>
      <c r="B1003" s="2"/>
      <c r="C1003" s="2"/>
      <c r="D1003" s="2"/>
      <c r="E1003" s="2"/>
      <c r="F1003" s="2"/>
      <c r="G1003" s="2"/>
      <c r="H1003" s="2"/>
      <c r="I1003" s="459"/>
      <c r="J1003" s="2"/>
      <c r="K1003" s="2"/>
      <c r="L1003" s="2"/>
      <c r="M1003" s="2"/>
      <c r="N1003" s="2"/>
      <c r="O1003" s="2"/>
      <c r="P1003" s="2"/>
    </row>
    <row r="1004" spans="1:16" ht="15.75" customHeight="1">
      <c r="A1004" s="2"/>
      <c r="B1004" s="2"/>
      <c r="C1004" s="2"/>
      <c r="D1004" s="2"/>
      <c r="E1004" s="2"/>
      <c r="F1004" s="2"/>
      <c r="G1004" s="2"/>
      <c r="H1004" s="2"/>
      <c r="I1004" s="459"/>
      <c r="J1004" s="2"/>
      <c r="K1004" s="2"/>
      <c r="L1004" s="2"/>
      <c r="M1004" s="2"/>
      <c r="N1004" s="2"/>
      <c r="O1004" s="2"/>
      <c r="P1004" s="2"/>
    </row>
  </sheetData>
  <mergeCells count="25">
    <mergeCell ref="A37:F37"/>
    <mergeCell ref="A33:F33"/>
    <mergeCell ref="A31:F31"/>
    <mergeCell ref="A41:F41"/>
    <mergeCell ref="A47:F47"/>
    <mergeCell ref="A39:F39"/>
    <mergeCell ref="A49:F49"/>
    <mergeCell ref="A55:F55"/>
    <mergeCell ref="E57:F57"/>
    <mergeCell ref="A45:F45"/>
    <mergeCell ref="A43:F43"/>
    <mergeCell ref="A1:G1"/>
    <mergeCell ref="A2:G2"/>
    <mergeCell ref="A26:F26"/>
    <mergeCell ref="A7:B7"/>
    <mergeCell ref="B12:F12"/>
    <mergeCell ref="B10:F10"/>
    <mergeCell ref="B14:F14"/>
    <mergeCell ref="B16:F16"/>
    <mergeCell ref="A28:B28"/>
    <mergeCell ref="A3:G3"/>
    <mergeCell ref="B18:F18"/>
    <mergeCell ref="A35:F35"/>
    <mergeCell ref="B20:F20"/>
    <mergeCell ref="B22:F22"/>
  </mergeCells>
  <printOptions horizontalCentered="1"/>
  <pageMargins left="0.70866141732283472" right="0.70866141732283472" top="0.74803149606299213" bottom="0.74803149606299213"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999"/>
  <sheetViews>
    <sheetView workbookViewId="0">
      <selection activeCell="C4" sqref="C4:O4"/>
    </sheetView>
  </sheetViews>
  <sheetFormatPr baseColWidth="10" defaultColWidth="14.42578125" defaultRowHeight="15" customHeight="1"/>
  <cols>
    <col min="1" max="2" width="3" customWidth="1"/>
    <col min="3" max="3" width="36.42578125" customWidth="1"/>
    <col min="4" max="4" width="14.42578125" customWidth="1"/>
    <col min="5" max="5" width="13.42578125" customWidth="1"/>
    <col min="6" max="6" width="14.42578125" customWidth="1"/>
    <col min="7" max="7" width="15.5703125" customWidth="1"/>
    <col min="8" max="8" width="13.7109375" customWidth="1"/>
    <col min="9" max="9" width="17.28515625" customWidth="1"/>
    <col min="10" max="10" width="15.85546875" customWidth="1"/>
    <col min="11" max="11" width="16.7109375" customWidth="1"/>
    <col min="12" max="12" width="13.42578125" customWidth="1"/>
    <col min="13" max="13" width="11.7109375" customWidth="1"/>
    <col min="14" max="14" width="13.42578125" customWidth="1"/>
    <col min="15" max="15" width="12.85546875" customWidth="1"/>
    <col min="16" max="16" width="9.85546875" customWidth="1"/>
    <col min="17" max="17" width="17.140625" customWidth="1"/>
    <col min="18" max="18" width="9.5703125" customWidth="1"/>
    <col min="19" max="19" width="9" customWidth="1"/>
    <col min="20" max="20" width="7.5703125" customWidth="1"/>
    <col min="21" max="21" width="24.7109375" customWidth="1"/>
    <col min="22" max="27" width="7.5703125" customWidth="1"/>
  </cols>
  <sheetData>
    <row r="1" spans="1:27" ht="20.25" customHeight="1">
      <c r="A1" s="480" t="s">
        <v>1</v>
      </c>
      <c r="B1" s="480"/>
      <c r="C1" s="480"/>
      <c r="D1" s="480"/>
      <c r="E1" s="480"/>
      <c r="F1" s="480"/>
      <c r="G1" s="480"/>
      <c r="H1" s="480"/>
      <c r="I1" s="480"/>
      <c r="J1" s="480"/>
      <c r="K1" s="480"/>
      <c r="L1" s="480"/>
      <c r="M1" s="480"/>
      <c r="N1" s="480"/>
      <c r="O1" s="480"/>
      <c r="P1" s="480"/>
      <c r="Q1" s="7" t="s">
        <v>4</v>
      </c>
      <c r="R1" s="9"/>
      <c r="S1" s="9"/>
      <c r="T1" s="11"/>
      <c r="U1" s="11"/>
      <c r="V1" s="11"/>
      <c r="W1" s="11"/>
      <c r="X1" s="11"/>
      <c r="Y1" s="11"/>
      <c r="Z1" s="2"/>
      <c r="AA1" s="2"/>
    </row>
    <row r="2" spans="1:27" ht="20.25" customHeight="1">
      <c r="A2" s="480" t="s">
        <v>7</v>
      </c>
      <c r="B2" s="480"/>
      <c r="C2" s="480"/>
      <c r="D2" s="480"/>
      <c r="E2" s="480"/>
      <c r="F2" s="480"/>
      <c r="G2" s="480"/>
      <c r="H2" s="480"/>
      <c r="I2" s="480"/>
      <c r="J2" s="480"/>
      <c r="K2" s="480"/>
      <c r="L2" s="480"/>
      <c r="M2" s="480"/>
      <c r="N2" s="480"/>
      <c r="O2" s="480"/>
      <c r="P2" s="480"/>
      <c r="Q2" s="357"/>
      <c r="R2" s="16"/>
      <c r="S2" s="16"/>
      <c r="T2" s="11"/>
      <c r="U2" s="11"/>
      <c r="V2" s="11"/>
      <c r="W2" s="11"/>
      <c r="X2" s="11"/>
      <c r="Y2" s="11"/>
      <c r="Z2" s="2"/>
      <c r="AA2" s="2"/>
    </row>
    <row r="3" spans="1:27" ht="10.5" customHeight="1">
      <c r="A3" s="1"/>
      <c r="B3" s="1"/>
      <c r="C3" s="9"/>
      <c r="D3" s="9"/>
      <c r="E3" s="9"/>
      <c r="F3" s="9"/>
      <c r="G3" s="9"/>
      <c r="H3" s="9"/>
      <c r="I3" s="9"/>
      <c r="J3" s="9"/>
      <c r="K3" s="9"/>
      <c r="L3" s="9"/>
      <c r="M3" s="9"/>
      <c r="N3" s="9"/>
      <c r="O3" s="9"/>
      <c r="P3" s="9"/>
      <c r="Q3" s="9"/>
      <c r="R3" s="9"/>
      <c r="S3" s="9"/>
      <c r="T3" s="11"/>
      <c r="U3" s="11"/>
      <c r="V3" s="11"/>
      <c r="W3" s="11"/>
      <c r="X3" s="11"/>
      <c r="Y3" s="11"/>
      <c r="Z3" s="2"/>
      <c r="AA3" s="2"/>
    </row>
    <row r="4" spans="1:27" ht="20.25" customHeight="1">
      <c r="A4" s="13"/>
      <c r="B4" s="13"/>
      <c r="C4" s="502" t="s">
        <v>675</v>
      </c>
      <c r="D4" s="477"/>
      <c r="E4" s="477"/>
      <c r="F4" s="477"/>
      <c r="G4" s="477"/>
      <c r="H4" s="477"/>
      <c r="I4" s="477"/>
      <c r="J4" s="477"/>
      <c r="K4" s="477"/>
      <c r="L4" s="477"/>
      <c r="M4" s="477"/>
      <c r="N4" s="477"/>
      <c r="O4" s="477"/>
      <c r="P4" s="17"/>
      <c r="Q4" s="16"/>
      <c r="R4" s="16"/>
      <c r="S4" s="16"/>
      <c r="T4" s="11"/>
      <c r="U4" s="11"/>
      <c r="V4" s="11"/>
      <c r="W4" s="11"/>
      <c r="X4" s="11"/>
      <c r="Y4" s="11"/>
      <c r="Z4" s="2"/>
      <c r="AA4" s="2"/>
    </row>
    <row r="5" spans="1:27" ht="15" customHeight="1">
      <c r="A5" s="13"/>
      <c r="B5" s="13"/>
      <c r="C5" s="3"/>
      <c r="D5" s="3"/>
      <c r="E5" s="3"/>
      <c r="F5" s="3"/>
      <c r="G5" s="3"/>
      <c r="H5" s="3"/>
      <c r="I5" s="3"/>
      <c r="J5" s="3"/>
      <c r="K5" s="3"/>
      <c r="L5" s="3"/>
      <c r="M5" s="3"/>
      <c r="N5" s="3"/>
      <c r="O5" s="3"/>
      <c r="P5" s="17"/>
      <c r="Q5" s="16"/>
      <c r="R5" s="16"/>
      <c r="S5" s="16"/>
      <c r="T5" s="11"/>
      <c r="U5" s="11"/>
      <c r="V5" s="11"/>
      <c r="W5" s="11"/>
      <c r="X5" s="11"/>
      <c r="Y5" s="11"/>
      <c r="Z5" s="2"/>
      <c r="AA5" s="2"/>
    </row>
    <row r="6" spans="1:27" ht="16.5" customHeight="1">
      <c r="A6" s="504"/>
      <c r="B6" s="491"/>
      <c r="C6" s="505"/>
      <c r="D6" s="507" t="s">
        <v>10</v>
      </c>
      <c r="E6" s="491"/>
      <c r="F6" s="491"/>
      <c r="G6" s="491"/>
      <c r="H6" s="491"/>
      <c r="I6" s="491"/>
      <c r="J6" s="492"/>
      <c r="K6" s="504" t="s">
        <v>12</v>
      </c>
      <c r="L6" s="491"/>
      <c r="M6" s="491"/>
      <c r="N6" s="492"/>
      <c r="O6" s="501" t="s">
        <v>13</v>
      </c>
      <c r="P6" s="492"/>
      <c r="Q6" s="498" t="s">
        <v>14</v>
      </c>
      <c r="R6" s="19"/>
      <c r="S6" s="19"/>
      <c r="T6" s="11"/>
      <c r="U6" s="11"/>
      <c r="V6" s="11"/>
      <c r="W6" s="11"/>
      <c r="X6" s="11"/>
      <c r="Y6" s="11"/>
      <c r="Z6" s="2"/>
      <c r="AA6" s="2"/>
    </row>
    <row r="7" spans="1:27" ht="12.75" customHeight="1">
      <c r="A7" s="506" t="s">
        <v>16</v>
      </c>
      <c r="B7" s="488"/>
      <c r="C7" s="489"/>
      <c r="D7" s="20"/>
      <c r="E7" s="20"/>
      <c r="F7" s="21"/>
      <c r="G7" s="20" t="s">
        <v>18</v>
      </c>
      <c r="H7" s="21"/>
      <c r="I7" s="20" t="s">
        <v>19</v>
      </c>
      <c r="J7" s="498" t="s">
        <v>20</v>
      </c>
      <c r="K7" s="21" t="s">
        <v>21</v>
      </c>
      <c r="L7" s="22"/>
      <c r="M7" s="21" t="s">
        <v>23</v>
      </c>
      <c r="N7" s="498" t="s">
        <v>20</v>
      </c>
      <c r="O7" s="22"/>
      <c r="P7" s="508" t="s">
        <v>20</v>
      </c>
      <c r="Q7" s="499"/>
      <c r="R7" s="19"/>
      <c r="S7" s="19"/>
      <c r="T7" s="11"/>
      <c r="U7" s="11"/>
      <c r="V7" s="11"/>
      <c r="W7" s="11"/>
      <c r="X7" s="11"/>
      <c r="Y7" s="11"/>
      <c r="Z7" s="2"/>
      <c r="AA7" s="2"/>
    </row>
    <row r="8" spans="1:27" ht="12.75" customHeight="1">
      <c r="A8" s="503" t="s">
        <v>25</v>
      </c>
      <c r="B8" s="477"/>
      <c r="C8" s="483"/>
      <c r="D8" s="23" t="s">
        <v>27</v>
      </c>
      <c r="E8" s="23" t="s">
        <v>28</v>
      </c>
      <c r="F8" s="21" t="s">
        <v>27</v>
      </c>
      <c r="G8" s="23" t="s">
        <v>29</v>
      </c>
      <c r="H8" s="21" t="s">
        <v>30</v>
      </c>
      <c r="I8" s="23" t="s">
        <v>31</v>
      </c>
      <c r="J8" s="499"/>
      <c r="K8" s="21" t="s">
        <v>32</v>
      </c>
      <c r="L8" s="23" t="s">
        <v>33</v>
      </c>
      <c r="M8" s="21" t="s">
        <v>34</v>
      </c>
      <c r="N8" s="499"/>
      <c r="O8" s="23" t="s">
        <v>35</v>
      </c>
      <c r="P8" s="477"/>
      <c r="Q8" s="499"/>
      <c r="R8" s="19"/>
      <c r="S8" s="19"/>
      <c r="T8" s="11"/>
      <c r="U8" s="11"/>
      <c r="V8" s="11"/>
      <c r="W8" s="11"/>
      <c r="X8" s="11"/>
      <c r="Y8" s="11"/>
      <c r="Z8" s="2"/>
      <c r="AA8" s="2"/>
    </row>
    <row r="9" spans="1:27" ht="12.75" customHeight="1">
      <c r="A9" s="503" t="s">
        <v>37</v>
      </c>
      <c r="B9" s="477"/>
      <c r="C9" s="483"/>
      <c r="D9" s="23" t="s">
        <v>38</v>
      </c>
      <c r="E9" s="23" t="s">
        <v>39</v>
      </c>
      <c r="F9" s="21" t="s">
        <v>40</v>
      </c>
      <c r="G9" s="23" t="s">
        <v>41</v>
      </c>
      <c r="H9" s="21" t="s">
        <v>42</v>
      </c>
      <c r="I9" s="23" t="s">
        <v>43</v>
      </c>
      <c r="J9" s="499"/>
      <c r="K9" s="21" t="s">
        <v>44</v>
      </c>
      <c r="L9" s="23" t="s">
        <v>45</v>
      </c>
      <c r="M9" s="21" t="s">
        <v>46</v>
      </c>
      <c r="N9" s="499"/>
      <c r="O9" s="23" t="s">
        <v>47</v>
      </c>
      <c r="P9" s="477"/>
      <c r="Q9" s="499"/>
      <c r="R9" s="19"/>
      <c r="S9" s="19"/>
      <c r="T9" s="11"/>
      <c r="U9" s="11"/>
      <c r="V9" s="11"/>
      <c r="W9" s="11"/>
      <c r="X9" s="11"/>
      <c r="Y9" s="11"/>
      <c r="Z9" s="2"/>
      <c r="AA9" s="2"/>
    </row>
    <row r="10" spans="1:27" ht="12.75" customHeight="1">
      <c r="A10" s="484"/>
      <c r="B10" s="485"/>
      <c r="C10" s="486"/>
      <c r="D10" s="23"/>
      <c r="E10" s="25"/>
      <c r="F10" s="26"/>
      <c r="G10" s="25" t="s">
        <v>50</v>
      </c>
      <c r="H10" s="26"/>
      <c r="I10" s="25" t="s">
        <v>51</v>
      </c>
      <c r="J10" s="500"/>
      <c r="K10" s="26" t="s">
        <v>52</v>
      </c>
      <c r="L10" s="28"/>
      <c r="M10" s="26" t="s">
        <v>53</v>
      </c>
      <c r="N10" s="500"/>
      <c r="O10" s="28"/>
      <c r="P10" s="485"/>
      <c r="Q10" s="500"/>
      <c r="R10" s="19"/>
      <c r="S10" s="19"/>
      <c r="T10" s="11"/>
      <c r="U10" s="11"/>
      <c r="V10" s="11"/>
      <c r="W10" s="11"/>
      <c r="X10" s="11"/>
      <c r="Y10" s="11"/>
      <c r="Z10" s="2"/>
      <c r="AA10" s="2"/>
    </row>
    <row r="11" spans="1:27" ht="15" customHeight="1">
      <c r="A11" s="29" t="s">
        <v>54</v>
      </c>
      <c r="B11" s="481" t="s">
        <v>55</v>
      </c>
      <c r="C11" s="477"/>
      <c r="D11" s="30"/>
      <c r="E11" s="31"/>
      <c r="F11" s="30"/>
      <c r="G11" s="30"/>
      <c r="H11" s="30"/>
      <c r="I11" s="32"/>
      <c r="J11" s="30"/>
      <c r="K11" s="33"/>
      <c r="L11" s="34"/>
      <c r="M11" s="33"/>
      <c r="N11" s="34"/>
      <c r="O11" s="34"/>
      <c r="P11" s="32"/>
      <c r="Q11" s="30"/>
      <c r="R11" s="35"/>
      <c r="S11" s="35"/>
      <c r="T11" s="11"/>
      <c r="U11" s="11"/>
      <c r="V11" s="11"/>
      <c r="W11" s="11"/>
      <c r="X11" s="11"/>
      <c r="Y11" s="11"/>
      <c r="Z11" s="2"/>
      <c r="AA11" s="2"/>
    </row>
    <row r="12" spans="1:27" ht="15" customHeight="1">
      <c r="A12" s="36"/>
      <c r="B12" s="37" t="s">
        <v>54</v>
      </c>
      <c r="C12" s="38" t="s">
        <v>63</v>
      </c>
      <c r="D12" s="42">
        <f>SUM('PGM2 SERVS.ADMVOS. PARA PRESUP '!L26,'PGM2 SERVS.ADMVOS. PARA PRESUP '!L64,'PGM2 SERVS.ADMVOS. PARA PRESUP '!L85)</f>
        <v>27978378.140000004</v>
      </c>
      <c r="E12" s="43">
        <f>SUM('PGM2 SERVS.ADMVOS. PARA PRESUP '!L33,'PGM2 SERVS.ADMVOS. PARA PRESUP '!L91)</f>
        <v>320000</v>
      </c>
      <c r="F12" s="42">
        <f>SUM('PGM2 SERVS.ADMVOS. PARA PRESUP '!L40,'PGM2 SERVS.ADMVOS. PARA PRESUP '!L98,)</f>
        <v>46000</v>
      </c>
      <c r="G12" s="42">
        <v>0</v>
      </c>
      <c r="H12" s="42">
        <v>0</v>
      </c>
      <c r="I12" s="45">
        <v>0</v>
      </c>
      <c r="J12" s="46">
        <f t="shared" ref="J12:J21" si="0">SUM(D12:I12)</f>
        <v>28344378.140000004</v>
      </c>
      <c r="K12" s="45">
        <v>0</v>
      </c>
      <c r="L12" s="42">
        <v>0</v>
      </c>
      <c r="M12" s="45"/>
      <c r="N12" s="42">
        <f t="shared" ref="N12:N16" si="1">SUM(K12:M12)</f>
        <v>0</v>
      </c>
      <c r="O12" s="42">
        <v>0</v>
      </c>
      <c r="P12" s="48">
        <f t="shared" ref="P12:P16" si="2">SUM(O12)</f>
        <v>0</v>
      </c>
      <c r="Q12" s="42">
        <f t="shared" ref="Q12:Q20" si="3">SUM(J12+N12+P12)</f>
        <v>28344378.140000004</v>
      </c>
      <c r="R12" s="35"/>
      <c r="S12" s="35"/>
      <c r="T12" s="11"/>
      <c r="U12" s="11"/>
      <c r="V12" s="11"/>
      <c r="W12" s="11"/>
      <c r="X12" s="11"/>
      <c r="Y12" s="11"/>
      <c r="Z12" s="2"/>
      <c r="AA12" s="2"/>
    </row>
    <row r="13" spans="1:27" ht="15" customHeight="1">
      <c r="A13" s="36"/>
      <c r="B13" s="37" t="s">
        <v>66</v>
      </c>
      <c r="C13" s="38" t="s">
        <v>67</v>
      </c>
      <c r="D13" s="50">
        <f>SUM('PGM2 SERVS.ADMVOS. PARA PRESUP '!L121,'PGM2 SERVS.ADMVOS. PARA PRESUP '!L161,'PGM2 SERVS.ADMVOS. PARA PRESUP '!L190,'PGM2 SERVS.ADMVOS. PARA PRESUP '!L225,'PGM2 SERVS.ADMVOS. PARA PRESUP '!L266,'PGM2 SERVS.ADMVOS. PARA PRESUP '!L299,'PGM2 SERVS.ADMVOS. PARA PRESUP '!L330,'PGM2 SERVS.ADMVOS. PARA PRESUP '!L369,'PGM2 SERVS.ADMVOS. PARA PRESUP '!L407,'PGM2 SERVS.ADMVOS. PARA PRESUP '!L445,'PGM2 SERVS.ADMVOS. PARA PRESUP '!L483,'PGM2 SERVS.ADMVOS. PARA PRESUP '!L516)</f>
        <v>97085835.189999998</v>
      </c>
      <c r="E13" s="43">
        <f>SUM('PGM2 SERVS.ADMVOS. PARA PRESUP '!L128,'PGM2 SERVS.ADMVOS. PARA PRESUP '!L164,'PGM2 SERVS.ADMVOS. PARA PRESUP '!L197,'PGM2 SERVS.ADMVOS. PARA PRESUP '!L231,'PGM2 SERVS.ADMVOS. PARA PRESUP '!L272,'PGM2 SERVS.ADMVOS. PARA PRESUP '!L304,'PGM2 SERVS.ADMVOS. PARA PRESUP '!L334,'PGM2 SERVS.ADMVOS. PARA PRESUP '!L377,'PGM2 SERVS.ADMVOS. PARA PRESUP '!L413,'PGM2 SERVS.ADMVOS. PARA PRESUP '!L450,'PGM2 SERVS.ADMVOS. PARA PRESUP '!L486)</f>
        <v>255000</v>
      </c>
      <c r="F13" s="51">
        <f>SUM('PGM2 SERVS.ADMVOS. PARA PRESUP '!L140,'PGM2 SERVS.ADMVOS. PARA PRESUP '!L169,'PGM2 SERVS.ADMVOS. PARA PRESUP '!L204,'PGM2 SERVS.ADMVOS. PARA PRESUP '!L245,'PGM2 SERVS.ADMVOS. PARA PRESUP '!L281,'PGM2 SERVS.ADMVOS. PARA PRESUP '!L309,'PGM2 SERVS.ADMVOS. PARA PRESUP '!L339,'PGM2 SERVS.ADMVOS. PARA PRESUP '!L385,'PGM2 SERVS.ADMVOS. PARA PRESUP '!L421,'PGM2 SERVS.ADMVOS. PARA PRESUP '!L458,'PGM2 SERVS.ADMVOS. PARA PRESUP '!L496)+'PGM2 SERVS.ADMVOS. PARA PRESUP '!L519</f>
        <v>31670000</v>
      </c>
      <c r="G13" s="42">
        <f>'PGM2 SERVS.ADMVOS. PARA PRESUP '!L145</f>
        <v>76567000</v>
      </c>
      <c r="H13" s="52">
        <v>0</v>
      </c>
      <c r="I13" s="53">
        <v>0</v>
      </c>
      <c r="J13" s="46">
        <f t="shared" si="0"/>
        <v>205577835.19</v>
      </c>
      <c r="K13" s="45">
        <v>0</v>
      </c>
      <c r="L13" s="42">
        <v>0</v>
      </c>
      <c r="M13" s="45"/>
      <c r="N13" s="42">
        <f t="shared" si="1"/>
        <v>0</v>
      </c>
      <c r="O13" s="42">
        <v>0</v>
      </c>
      <c r="P13" s="48">
        <f t="shared" si="2"/>
        <v>0</v>
      </c>
      <c r="Q13" s="42">
        <f t="shared" si="3"/>
        <v>205577835.19</v>
      </c>
      <c r="R13" s="35"/>
      <c r="S13" s="35"/>
      <c r="T13" s="11"/>
      <c r="U13" s="11"/>
      <c r="V13" s="11"/>
      <c r="W13" s="11"/>
      <c r="X13" s="11"/>
      <c r="Y13" s="11"/>
      <c r="Z13" s="2"/>
      <c r="AA13" s="2"/>
    </row>
    <row r="14" spans="1:27" ht="21.75" customHeight="1">
      <c r="A14" s="36"/>
      <c r="B14" s="37" t="s">
        <v>68</v>
      </c>
      <c r="C14" s="38" t="s">
        <v>69</v>
      </c>
      <c r="D14" s="42">
        <f>SUM('PGM2 SERVS.ADMVOS. PARA PRESUP '!L541+'PGM2 SERVS.ADMVOS. PARA PRESUP '!L595+'PGM2 SERVS.ADMVOS. PARA PRESUP '!L635+'PGM2 SERVS.ADMVOS. PARA PRESUP '!L672)</f>
        <v>47562350.980000004</v>
      </c>
      <c r="E14" s="43">
        <f>SUM('PGM2 SERVS.ADMVOS. PARA PRESUP '!L551+'PGM2 SERVS.ADMVOS. PARA PRESUP '!L599+'PGM2 SERVS.ADMVOS. PARA PRESUP '!L641+'PGM2 SERVS.ADMVOS. PARA PRESUP '!L679)</f>
        <v>100000</v>
      </c>
      <c r="F14" s="54">
        <f>SUM('PGM2 SERVS.ADMVOS. PARA PRESUP '!L567+'PGM2 SERVS.ADMVOS. PARA PRESUP '!L606+'PGM2 SERVS.ADMVOS. PARA PRESUP '!L648+'PGM2 SERVS.ADMVOS. PARA PRESUP '!L683)</f>
        <v>547000</v>
      </c>
      <c r="G14" s="55">
        <f>'PGM2 SERVS.ADMVOS. PARA PRESUP '!L651</f>
        <v>780000</v>
      </c>
      <c r="H14" s="52">
        <v>0</v>
      </c>
      <c r="I14" s="45">
        <v>0</v>
      </c>
      <c r="J14" s="46">
        <f t="shared" si="0"/>
        <v>48989350.980000004</v>
      </c>
      <c r="K14" s="45">
        <v>0</v>
      </c>
      <c r="L14" s="42">
        <v>0</v>
      </c>
      <c r="M14" s="45"/>
      <c r="N14" s="42">
        <f t="shared" si="1"/>
        <v>0</v>
      </c>
      <c r="O14" s="42">
        <v>0</v>
      </c>
      <c r="P14" s="48">
        <f t="shared" si="2"/>
        <v>0</v>
      </c>
      <c r="Q14" s="42">
        <f t="shared" si="3"/>
        <v>48989350.980000004</v>
      </c>
      <c r="R14" s="35"/>
      <c r="S14" s="35"/>
      <c r="T14" s="11"/>
      <c r="U14" s="11"/>
      <c r="V14" s="11"/>
      <c r="W14" s="11"/>
      <c r="X14" s="11"/>
      <c r="Y14" s="11"/>
      <c r="Z14" s="2"/>
      <c r="AA14" s="2"/>
    </row>
    <row r="15" spans="1:27" ht="15" customHeight="1">
      <c r="A15" s="36"/>
      <c r="B15" s="37" t="s">
        <v>70</v>
      </c>
      <c r="C15" s="38" t="s">
        <v>71</v>
      </c>
      <c r="D15" s="42">
        <f>SUM('PGM2 SERVS.ADMVOS. PARA PRESUP '!L711,'PGM2 SERVS.ADMVOS. PARA PRESUP '!L755,'PGM2 SERVS.ADMVOS. PARA PRESUP '!L799,'PGM2 SERVS.ADMVOS. PARA PRESUP '!L839)</f>
        <v>83774370.230000004</v>
      </c>
      <c r="E15" s="43">
        <f>SUM('PGM2 SERVS.ADMVOS. PARA PRESUP '!L716,'PGM2 SERVS.ADMVOS. PARA PRESUP '!L764,'PGM2 SERVS.ADMVOS. PARA PRESUP '!L805,'PGM2 SERVS.ADMVOS. PARA PRESUP '!L843)</f>
        <v>150000</v>
      </c>
      <c r="F15" s="54">
        <f>SUM('PGM2 SERVS.ADMVOS. PARA PRESUP '!L729,'PGM2 SERVS.ADMVOS. PARA PRESUP '!L778,'PGM2 SERVS.ADMVOS. PARA PRESUP '!L819,'PGM2 SERVS.ADMVOS. PARA PRESUP '!L850)</f>
        <v>27904000</v>
      </c>
      <c r="G15" s="42">
        <v>0</v>
      </c>
      <c r="H15" s="52">
        <v>0</v>
      </c>
      <c r="I15" s="45">
        <f>SUM('PGM2 SERVS.ADMVOS. PARA PRESUP '!L734)</f>
        <v>111473345.18000001</v>
      </c>
      <c r="J15" s="46">
        <f t="shared" si="0"/>
        <v>223301715.41000003</v>
      </c>
      <c r="K15" s="45">
        <v>0</v>
      </c>
      <c r="L15" s="42">
        <v>0</v>
      </c>
      <c r="M15" s="45"/>
      <c r="N15" s="42">
        <f t="shared" si="1"/>
        <v>0</v>
      </c>
      <c r="O15" s="42">
        <v>0</v>
      </c>
      <c r="P15" s="48">
        <f t="shared" si="2"/>
        <v>0</v>
      </c>
      <c r="Q15" s="42">
        <f t="shared" si="3"/>
        <v>223301715.41000003</v>
      </c>
      <c r="R15" s="35"/>
      <c r="S15" s="35"/>
      <c r="T15" s="11"/>
      <c r="U15" s="11"/>
      <c r="V15" s="11"/>
      <c r="W15" s="11"/>
      <c r="X15" s="11"/>
      <c r="Y15" s="11"/>
      <c r="Z15" s="2"/>
      <c r="AA15" s="2"/>
    </row>
    <row r="16" spans="1:27" ht="15" customHeight="1">
      <c r="A16" s="36"/>
      <c r="B16" s="37" t="s">
        <v>72</v>
      </c>
      <c r="C16" s="38" t="s">
        <v>73</v>
      </c>
      <c r="D16" s="42">
        <f>SUM('PGM2 SERVS.ADMVOS. PARA PRESUP '!L876,'PGM2 SERVS.ADMVOS. PARA PRESUP '!L939,'PGM2 SERVS.ADMVOS. PARA PRESUP '!L996,'PGM2 SERVS.ADMVOS. PARA PRESUP '!L1031,'PGM2 SERVS.ADMVOS. PARA PRESUP '!L1065)</f>
        <v>157669387.01999998</v>
      </c>
      <c r="E16" s="43">
        <f>SUM('PGM2 SERVS.ADMVOS. PARA PRESUP '!L892,'PGM2 SERVS.ADMVOS. PARA PRESUP '!L957,'PGM2 SERVS.ADMVOS. PARA PRESUP '!L1003,'PGM2 SERVS.ADMVOS. PARA PRESUP '!L1041)</f>
        <v>2550000</v>
      </c>
      <c r="F16" s="50">
        <f>SUM('PGM2 SERVS.ADMVOS. PARA PRESUP '!L907,'PGM2 SERVS.ADMVOS. PARA PRESUP '!L975,'PGM2 SERVS.ADMVOS. PARA PRESUP '!L1010,'PGM2 SERVS.ADMVOS. PARA PRESUP '!L1048)</f>
        <v>20854600</v>
      </c>
      <c r="G16" s="42">
        <f>'PGM2 SERVS.ADMVOS. PARA PRESUP '!L1068+'PGM2 SERVS.ADMVOS. PARA PRESUP '!L911</f>
        <v>0</v>
      </c>
      <c r="H16" s="42">
        <v>0</v>
      </c>
      <c r="I16" s="45">
        <v>0</v>
      </c>
      <c r="J16" s="46">
        <f t="shared" si="0"/>
        <v>181073987.01999998</v>
      </c>
      <c r="K16" s="45">
        <v>0</v>
      </c>
      <c r="L16" s="42">
        <v>0</v>
      </c>
      <c r="M16" s="45"/>
      <c r="N16" s="42">
        <f t="shared" si="1"/>
        <v>0</v>
      </c>
      <c r="O16" s="42">
        <v>0</v>
      </c>
      <c r="P16" s="48">
        <f t="shared" si="2"/>
        <v>0</v>
      </c>
      <c r="Q16" s="42">
        <f t="shared" si="3"/>
        <v>181073987.01999998</v>
      </c>
      <c r="R16" s="35"/>
      <c r="S16" s="35"/>
      <c r="T16" s="11"/>
      <c r="U16" s="11"/>
      <c r="V16" s="11"/>
      <c r="W16" s="11"/>
      <c r="X16" s="11"/>
      <c r="Y16" s="11"/>
      <c r="Z16" s="2"/>
      <c r="AA16" s="2"/>
    </row>
    <row r="17" spans="1:27" ht="18.75" customHeight="1">
      <c r="A17" s="36"/>
      <c r="B17" s="37" t="s">
        <v>74</v>
      </c>
      <c r="C17" s="38" t="s">
        <v>75</v>
      </c>
      <c r="D17" s="42">
        <f>SUM('PGM2 SERVS.ADMVOS. PARA PRESUP '!L1091,'PGM2 SERVS.ADMVOS. PARA PRESUP '!L1128,'PGM2 SERVS.ADMVOS. PARA PRESUP '!L1166)</f>
        <v>5358685.0299999993</v>
      </c>
      <c r="E17" s="43">
        <f>SUM('PGM2 SERVS.ADMVOS. PARA PRESUP '!L1097,'PGM2 SERVS.ADMVOS. PARA PRESUP '!L1134,'PGM2 SERVS.ADMVOS. PARA PRESUP '!L1171)</f>
        <v>0</v>
      </c>
      <c r="F17" s="50">
        <f>SUM('PGM2 SERVS.ADMVOS. PARA PRESUP '!L1104,'PGM2 SERVS.ADMVOS. PARA PRESUP '!L1141,'PGM2 SERVS.ADMVOS. PARA PRESUP '!L1177)</f>
        <v>49000</v>
      </c>
      <c r="G17" s="56">
        <v>0</v>
      </c>
      <c r="H17" s="42">
        <v>0</v>
      </c>
      <c r="I17" s="45">
        <v>0</v>
      </c>
      <c r="J17" s="46">
        <f t="shared" si="0"/>
        <v>5407685.0299999993</v>
      </c>
      <c r="K17" s="45"/>
      <c r="L17" s="42">
        <v>0</v>
      </c>
      <c r="M17" s="45"/>
      <c r="N17" s="42"/>
      <c r="O17" s="42"/>
      <c r="P17" s="48"/>
      <c r="Q17" s="42">
        <f t="shared" si="3"/>
        <v>5407685.0299999993</v>
      </c>
      <c r="R17" s="35"/>
      <c r="S17" s="35"/>
      <c r="T17" s="11"/>
      <c r="U17" s="11"/>
      <c r="V17" s="11"/>
      <c r="W17" s="11"/>
      <c r="X17" s="11"/>
      <c r="Y17" s="11"/>
      <c r="Z17" s="2"/>
      <c r="AA17" s="2"/>
    </row>
    <row r="18" spans="1:27" ht="15" customHeight="1">
      <c r="A18" s="36"/>
      <c r="B18" s="37" t="s">
        <v>76</v>
      </c>
      <c r="C18" s="38" t="s">
        <v>77</v>
      </c>
      <c r="D18" s="42">
        <v>0</v>
      </c>
      <c r="E18" s="52">
        <v>0</v>
      </c>
      <c r="F18" s="42">
        <v>0</v>
      </c>
      <c r="G18" s="42">
        <f>SUM('PGM2 SERVS.ADMVOS. PARA PRESUP '!L1197)</f>
        <v>130000000</v>
      </c>
      <c r="H18" s="42">
        <v>0</v>
      </c>
      <c r="I18" s="45">
        <v>0</v>
      </c>
      <c r="J18" s="46">
        <f t="shared" si="0"/>
        <v>130000000</v>
      </c>
      <c r="K18" s="45">
        <v>0</v>
      </c>
      <c r="L18" s="42">
        <v>0</v>
      </c>
      <c r="M18" s="45"/>
      <c r="N18" s="42">
        <f t="shared" ref="N18:N20" si="4">SUM(K18:M18)</f>
        <v>0</v>
      </c>
      <c r="O18" s="42">
        <v>0</v>
      </c>
      <c r="P18" s="48">
        <f t="shared" ref="P18:P20" si="5">SUM(O18)</f>
        <v>0</v>
      </c>
      <c r="Q18" s="42">
        <f t="shared" si="3"/>
        <v>130000000</v>
      </c>
      <c r="R18" s="35"/>
      <c r="S18" s="35"/>
      <c r="T18" s="11"/>
      <c r="U18" s="11"/>
      <c r="V18" s="11"/>
      <c r="W18" s="11"/>
      <c r="X18" s="11"/>
      <c r="Y18" s="11"/>
      <c r="Z18" s="2"/>
      <c r="AA18" s="2"/>
    </row>
    <row r="19" spans="1:27" ht="15" customHeight="1">
      <c r="A19" s="36"/>
      <c r="B19" s="37" t="s">
        <v>78</v>
      </c>
      <c r="C19" s="38" t="s">
        <v>79</v>
      </c>
      <c r="D19" s="42">
        <f>SUM('PGM2 SERVS.ADMVOS. PARA PRESUP '!L1220,'PGM2 SERVS.ADMVOS. PARA PRESUP '!L1280,'PGM2 SERVS.ADMVOS. PARA PRESUP '!L1319,'PGM2 SERVS.ADMVOS. PARA PRESUP '!L1358,'PGM2 SERVS.ADMVOS. PARA PRESUP '!L1397,'PGM2 SERVS.ADMVOS. PARA PRESUP '!L1434,'PGM2 SERVS.ADMVOS. PARA PRESUP '!L1472,'PGM2 SERVS.ADMVOS. PARA PRESUP '!L1525)</f>
        <v>80625853.930000007</v>
      </c>
      <c r="E19" s="52">
        <f>SUM('PGM2 SERVS.ADMVOS. PARA PRESUP '!L1241,'PGM2 SERVS.ADMVOS. PARA PRESUP '!L1289,'PGM2 SERVS.ADMVOS. PARA PRESUP '!L1327,'PGM2 SERVS.ADMVOS. PARA PRESUP '!L1368,'PGM2 SERVS.ADMVOS. PARA PRESUP '!L1405,'PGM2 SERVS.ADMVOS. PARA PRESUP '!L1443,'PGM2 SERVS.ADMVOS. PARA PRESUP '!L1491,'PGM2 SERVS.ADMVOS. PARA PRESUP '!L1537)</f>
        <v>5740000</v>
      </c>
      <c r="F19" s="42">
        <f>SUM('PGM2 SERVS.ADMVOS. PARA PRESUP '!L1257,'PGM2 SERVS.ADMVOS. PARA PRESUP '!L1295,'PGM2 SERVS.ADMVOS. PARA PRESUP '!L1333,'PGM2 SERVS.ADMVOS. PARA PRESUP '!L1375,'PGM2 SERVS.ADMVOS. PARA PRESUP '!L1412,'PGM2 SERVS.ADMVOS. PARA PRESUP '!L1450,'PGM2 SERVS.ADMVOS. PARA PRESUP '!L1503,'PGM2 SERVS.ADMVOS. PARA PRESUP '!L1545)</f>
        <v>7573000</v>
      </c>
      <c r="G19" s="56">
        <v>0</v>
      </c>
      <c r="H19" s="42">
        <v>0</v>
      </c>
      <c r="I19" s="45">
        <v>0</v>
      </c>
      <c r="J19" s="46">
        <f t="shared" si="0"/>
        <v>93938853.930000007</v>
      </c>
      <c r="K19" s="45">
        <v>0</v>
      </c>
      <c r="L19" s="42">
        <v>0</v>
      </c>
      <c r="M19" s="45"/>
      <c r="N19" s="42">
        <f t="shared" si="4"/>
        <v>0</v>
      </c>
      <c r="O19" s="42">
        <v>0</v>
      </c>
      <c r="P19" s="48">
        <f t="shared" si="5"/>
        <v>0</v>
      </c>
      <c r="Q19" s="42">
        <f t="shared" si="3"/>
        <v>93938853.930000007</v>
      </c>
      <c r="R19" s="35"/>
      <c r="S19" s="35"/>
      <c r="T19" s="11"/>
      <c r="U19" s="11"/>
      <c r="V19" s="11"/>
      <c r="W19" s="11"/>
      <c r="X19" s="11"/>
      <c r="Y19" s="11"/>
      <c r="Z19" s="2"/>
      <c r="AA19" s="2"/>
    </row>
    <row r="20" spans="1:27" ht="24" customHeight="1">
      <c r="A20" s="36"/>
      <c r="B20" s="37">
        <v>10</v>
      </c>
      <c r="C20" s="38" t="s">
        <v>82</v>
      </c>
      <c r="D20" s="42">
        <f>SUM('PGM2 SERVS.ADMVOS. PARA PRESUP '!L1568,'PGM2 SERVS.ADMVOS. PARA PRESUP '!L1607,'PGM2 SERVS.ADMVOS. PARA PRESUP '!L1635,'PGM2 SERVS.ADMVOS. PARA PRESUP '!L1663)</f>
        <v>9825096.0499999989</v>
      </c>
      <c r="E20" s="52">
        <f>SUM('PGM2 SERVS.ADMVOS. PARA PRESUP '!L1576,'PGM2 SERVS.ADMVOS. PARA PRESUP '!L1611,'PGM2 SERVS.ADMVOS. PARA PRESUP '!L1638,'PGM2 SERVS.ADMVOS. PARA PRESUP '!L1666)</f>
        <v>0</v>
      </c>
      <c r="F20" s="42">
        <f>SUM('PGM2 SERVS.ADMVOS. PARA PRESUP '!L1587,'PGM2 SERVS.ADMVOS. PARA PRESUP '!L1615,'PGM2 SERVS.ADMVOS. PARA PRESUP '!L1644,'PGM2 SERVS.ADMVOS. PARA PRESUP '!L1670)</f>
        <v>621000</v>
      </c>
      <c r="G20" s="42">
        <f>'PGM2 SERVS.ADMVOS. PARA PRESUP '!L1696</f>
        <v>6960000</v>
      </c>
      <c r="H20" s="42">
        <v>0</v>
      </c>
      <c r="I20" s="45">
        <v>0</v>
      </c>
      <c r="J20" s="46">
        <f t="shared" si="0"/>
        <v>17406096.049999997</v>
      </c>
      <c r="K20" s="45">
        <v>0</v>
      </c>
      <c r="L20" s="42">
        <v>0</v>
      </c>
      <c r="M20" s="45"/>
      <c r="N20" s="42">
        <f t="shared" si="4"/>
        <v>0</v>
      </c>
      <c r="O20" s="42">
        <v>0</v>
      </c>
      <c r="P20" s="48">
        <f t="shared" si="5"/>
        <v>0</v>
      </c>
      <c r="Q20" s="42">
        <f t="shared" si="3"/>
        <v>17406096.049999997</v>
      </c>
      <c r="R20" s="35"/>
      <c r="S20" s="35"/>
      <c r="T20" s="11"/>
      <c r="U20" s="11"/>
      <c r="V20" s="11"/>
      <c r="W20" s="11"/>
      <c r="X20" s="11"/>
      <c r="Y20" s="11"/>
      <c r="Z20" s="2"/>
      <c r="AA20" s="2"/>
    </row>
    <row r="21" spans="1:27" ht="15" customHeight="1">
      <c r="A21" s="36"/>
      <c r="B21" s="37"/>
      <c r="C21" s="59"/>
      <c r="D21" s="60"/>
      <c r="E21" s="61"/>
      <c r="F21" s="60"/>
      <c r="G21" s="60"/>
      <c r="H21" s="60"/>
      <c r="I21" s="45"/>
      <c r="J21" s="62">
        <f t="shared" si="0"/>
        <v>0</v>
      </c>
      <c r="K21" s="45"/>
      <c r="L21" s="42"/>
      <c r="M21" s="45"/>
      <c r="N21" s="42"/>
      <c r="O21" s="42"/>
      <c r="P21" s="48"/>
      <c r="Q21" s="42"/>
      <c r="R21" s="35"/>
      <c r="S21" s="35"/>
      <c r="T21" s="11"/>
      <c r="U21" s="11"/>
      <c r="V21" s="11"/>
      <c r="W21" s="11"/>
      <c r="X21" s="11"/>
      <c r="Y21" s="11"/>
      <c r="Z21" s="2"/>
      <c r="AA21" s="2"/>
    </row>
    <row r="22" spans="1:27" ht="15" customHeight="1">
      <c r="A22" s="487" t="s">
        <v>86</v>
      </c>
      <c r="B22" s="488"/>
      <c r="C22" s="489"/>
      <c r="D22" s="63">
        <f>SUM(D12:D21)</f>
        <v>509879956.56999999</v>
      </c>
      <c r="E22" s="64">
        <f t="shared" ref="E22:G22" si="6">SUM(E12:E21)</f>
        <v>9115000</v>
      </c>
      <c r="F22" s="64">
        <f t="shared" si="6"/>
        <v>89264600</v>
      </c>
      <c r="G22" s="64">
        <f t="shared" si="6"/>
        <v>214307000</v>
      </c>
      <c r="H22" s="64"/>
      <c r="I22" s="64">
        <f t="shared" ref="I22:L22" si="7">SUM(I12:I21)</f>
        <v>111473345.18000001</v>
      </c>
      <c r="J22" s="64">
        <f t="shared" si="7"/>
        <v>934039901.75</v>
      </c>
      <c r="K22" s="65">
        <f t="shared" si="7"/>
        <v>0</v>
      </c>
      <c r="L22" s="64">
        <f t="shared" si="7"/>
        <v>0</v>
      </c>
      <c r="M22" s="64"/>
      <c r="N22" s="64">
        <f t="shared" ref="N22:Q22" si="8">SUM(N12:N21)</f>
        <v>0</v>
      </c>
      <c r="O22" s="64">
        <f t="shared" si="8"/>
        <v>0</v>
      </c>
      <c r="P22" s="65">
        <f t="shared" si="8"/>
        <v>0</v>
      </c>
      <c r="Q22" s="64">
        <f t="shared" si="8"/>
        <v>934039901.75</v>
      </c>
      <c r="R22" s="35"/>
      <c r="S22" s="35"/>
      <c r="T22" s="11"/>
      <c r="U22" s="11"/>
      <c r="V22" s="11"/>
      <c r="W22" s="11"/>
      <c r="X22" s="11"/>
      <c r="Y22" s="11"/>
      <c r="Z22" s="2"/>
      <c r="AA22" s="2"/>
    </row>
    <row r="23" spans="1:27" ht="15.75" customHeight="1">
      <c r="A23" s="66"/>
      <c r="B23" s="67"/>
      <c r="C23" s="68"/>
      <c r="D23" s="48"/>
      <c r="E23" s="46"/>
      <c r="F23" s="48"/>
      <c r="G23" s="46"/>
      <c r="H23" s="48"/>
      <c r="I23" s="46"/>
      <c r="J23" s="30"/>
      <c r="K23" s="48"/>
      <c r="L23" s="46"/>
      <c r="M23" s="48"/>
      <c r="N23" s="46"/>
      <c r="O23" s="46"/>
      <c r="P23" s="48"/>
      <c r="Q23" s="46"/>
      <c r="R23" s="19"/>
      <c r="S23" s="19"/>
      <c r="T23" s="11"/>
      <c r="U23" s="11"/>
      <c r="V23" s="11"/>
      <c r="W23" s="11"/>
      <c r="X23" s="11"/>
      <c r="Y23" s="11"/>
      <c r="Z23" s="2"/>
      <c r="AA23" s="2"/>
    </row>
    <row r="24" spans="1:27" ht="15.75" customHeight="1">
      <c r="A24" s="29" t="s">
        <v>66</v>
      </c>
      <c r="B24" s="482" t="s">
        <v>98</v>
      </c>
      <c r="C24" s="483"/>
      <c r="D24" s="48"/>
      <c r="E24" s="46"/>
      <c r="F24" s="48"/>
      <c r="G24" s="46"/>
      <c r="H24" s="48"/>
      <c r="I24" s="46"/>
      <c r="J24" s="46"/>
      <c r="K24" s="46"/>
      <c r="L24" s="46"/>
      <c r="M24" s="48"/>
      <c r="N24" s="46"/>
      <c r="O24" s="46"/>
      <c r="P24" s="48"/>
      <c r="Q24" s="46"/>
      <c r="R24" s="19"/>
      <c r="S24" s="19"/>
      <c r="T24" s="11"/>
      <c r="U24" s="11"/>
      <c r="V24" s="11"/>
      <c r="W24" s="11"/>
      <c r="X24" s="11"/>
      <c r="Y24" s="11"/>
      <c r="Z24" s="2"/>
      <c r="AA24" s="2"/>
    </row>
    <row r="25" spans="1:27" ht="37.5" customHeight="1">
      <c r="A25" s="69"/>
      <c r="B25" s="37" t="s">
        <v>54</v>
      </c>
      <c r="C25" s="70" t="s">
        <v>100</v>
      </c>
      <c r="D25" s="45">
        <f>SUM('PGM2 SERVS.PUB.PARA PRESUP 2018'!L25,'PGM2 SERVS.PUB.PARA PRESUP 2018'!L93,'PGM2 SERVS.PUB.PARA PRESUP 2018'!L124,'PGM2 SERVS.PUB.PARA PRESUP 2018'!L159,'PGM2 SERVS.PUB.PARA PRESUP 2018'!L199,'PGM2 SERVS.PUB.PARA PRESUP 2018'!L220,'PGM2 SERVS.PUB.PARA PRESUP 2018'!L253)</f>
        <v>26701149.550000001</v>
      </c>
      <c r="E25" s="42">
        <f>SUM('PGM2 SERVS.PUB.PARA PRESUP 2018'!L39,'PGM2 SERVS.PUB.PARA PRESUP 2018'!L98,'PGM2 SERVS.PUB.PARA PRESUP 2018'!L129,'PGM2 SERVS.PUB.PARA PRESUP 2018'!L167,'PGM2 SERVS.PUB.PARA PRESUP 2018'!L225)</f>
        <v>28945000</v>
      </c>
      <c r="F25" s="45">
        <f>SUM('PGM2 SERVS.PUB.PARA PRESUP 2018'!L57,'PGM2 SERVS.PUB.PARA PRESUP 2018'!L104,'PGM2 SERVS.PUB.PARA PRESUP 2018'!L136,'PGM2 SERVS.PUB.PARA PRESUP 2018'!L182,'PGM2 SERVS.PUB.PARA PRESUP 2018'!L229)</f>
        <v>3356000</v>
      </c>
      <c r="G25" s="42">
        <f>'PGM2 SERVS.PUB.PARA PRESUP 2018'!L61</f>
        <v>378000</v>
      </c>
      <c r="H25" s="45">
        <v>0</v>
      </c>
      <c r="I25" s="42">
        <v>0</v>
      </c>
      <c r="J25" s="42">
        <f t="shared" ref="J25:J34" si="9">SUM(D25:I25)</f>
        <v>59380149.549999997</v>
      </c>
      <c r="K25" s="42">
        <v>0</v>
      </c>
      <c r="L25" s="42">
        <v>0</v>
      </c>
      <c r="M25" s="45"/>
      <c r="N25" s="42">
        <f t="shared" ref="N25:N30" si="10">SUM(K25:M25)</f>
        <v>0</v>
      </c>
      <c r="O25" s="42">
        <v>0</v>
      </c>
      <c r="P25" s="45">
        <f t="shared" ref="P25:P33" si="11">SUM(O25)</f>
        <v>0</v>
      </c>
      <c r="Q25" s="42">
        <f t="shared" ref="Q25:Q35" si="12">SUM(J25+N25+P25)</f>
        <v>59380149.549999997</v>
      </c>
      <c r="R25" s="35"/>
      <c r="S25" s="35"/>
      <c r="T25" s="11"/>
      <c r="U25" s="11"/>
      <c r="V25" s="11"/>
      <c r="W25" s="11"/>
      <c r="X25" s="11"/>
      <c r="Y25" s="11"/>
      <c r="Z25" s="2"/>
      <c r="AA25" s="2"/>
    </row>
    <row r="26" spans="1:27" ht="15" customHeight="1">
      <c r="A26" s="69"/>
      <c r="B26" s="37" t="s">
        <v>66</v>
      </c>
      <c r="C26" s="71" t="s">
        <v>118</v>
      </c>
      <c r="D26" s="72">
        <f>SUM('PGM2 SERVS.PUB.PARA PRESUP 2018'!L274)</f>
        <v>36219367.889999993</v>
      </c>
      <c r="E26" s="42">
        <f>SUM('PGM2 SERVS.PUB.PARA PRESUP 2018'!L282)</f>
        <v>2300000</v>
      </c>
      <c r="F26" s="45">
        <f>SUM('PGM2 SERVS.PUB.PARA PRESUP 2018'!L290)</f>
        <v>156090000</v>
      </c>
      <c r="G26" s="42">
        <v>0</v>
      </c>
      <c r="H26" s="45">
        <v>0</v>
      </c>
      <c r="I26" s="42">
        <v>0</v>
      </c>
      <c r="J26" s="42">
        <f t="shared" si="9"/>
        <v>194609367.88999999</v>
      </c>
      <c r="K26" s="42">
        <v>0</v>
      </c>
      <c r="L26" s="42">
        <v>0</v>
      </c>
      <c r="M26" s="45"/>
      <c r="N26" s="42">
        <f t="shared" si="10"/>
        <v>0</v>
      </c>
      <c r="O26" s="42">
        <v>0</v>
      </c>
      <c r="P26" s="45">
        <f t="shared" si="11"/>
        <v>0</v>
      </c>
      <c r="Q26" s="42">
        <f t="shared" si="12"/>
        <v>194609367.88999999</v>
      </c>
      <c r="R26" s="35"/>
      <c r="S26" s="35"/>
      <c r="T26" s="11"/>
      <c r="U26" s="11"/>
      <c r="V26" s="11"/>
      <c r="W26" s="11"/>
      <c r="X26" s="11"/>
      <c r="Y26" s="11"/>
      <c r="Z26" s="2"/>
      <c r="AA26" s="2"/>
    </row>
    <row r="27" spans="1:27" ht="15" customHeight="1">
      <c r="A27" s="69"/>
      <c r="B27" s="37" t="s">
        <v>68</v>
      </c>
      <c r="C27" s="71" t="s">
        <v>126</v>
      </c>
      <c r="D27" s="72">
        <f>SUM('PGM2 SERVS.PUB.PARA PRESUP 2018'!L325,'PGM2 SERVS.PUB.PARA PRESUP 2018'!L357)</f>
        <v>23688635.02</v>
      </c>
      <c r="E27" s="42">
        <f>SUM('PGM2 SERVS.PUB.PARA PRESUP 2018'!L329,'PGM2 SERVS.PUB.PARA PRESUP 2018'!L361)</f>
        <v>0</v>
      </c>
      <c r="F27" s="45">
        <f>SUM('PGM2 SERVS.PUB.PARA PRESUP 2018'!L336,'PGM2 SERVS.PUB.PARA PRESUP 2018'!L366)</f>
        <v>1500000</v>
      </c>
      <c r="G27" s="42">
        <v>0</v>
      </c>
      <c r="H27" s="45">
        <v>0</v>
      </c>
      <c r="I27" s="42">
        <v>0</v>
      </c>
      <c r="J27" s="42">
        <f t="shared" si="9"/>
        <v>25188635.02</v>
      </c>
      <c r="K27" s="42">
        <v>0</v>
      </c>
      <c r="L27" s="42">
        <v>0</v>
      </c>
      <c r="M27" s="45"/>
      <c r="N27" s="42">
        <f t="shared" si="10"/>
        <v>0</v>
      </c>
      <c r="O27" s="42">
        <v>0</v>
      </c>
      <c r="P27" s="45">
        <f t="shared" si="11"/>
        <v>0</v>
      </c>
      <c r="Q27" s="42">
        <f t="shared" si="12"/>
        <v>25188635.02</v>
      </c>
      <c r="R27" s="35"/>
      <c r="S27" s="35"/>
      <c r="T27" s="11"/>
      <c r="U27" s="11"/>
      <c r="V27" s="11"/>
      <c r="W27" s="11"/>
      <c r="X27" s="11"/>
      <c r="Y27" s="11"/>
      <c r="Z27" s="2"/>
      <c r="AA27" s="2"/>
    </row>
    <row r="28" spans="1:27" ht="15" customHeight="1">
      <c r="A28" s="69"/>
      <c r="B28" s="37" t="s">
        <v>74</v>
      </c>
      <c r="C28" s="71" t="s">
        <v>128</v>
      </c>
      <c r="D28" s="72">
        <f>SUM('PGM2 SERVS.PUB.PARA PRESUP 2018'!L394)</f>
        <v>7682042.1100000003</v>
      </c>
      <c r="E28" s="42">
        <f>SUM('PGM2 SERVS.PUB.PARA PRESUP 2018'!L405)</f>
        <v>700000</v>
      </c>
      <c r="F28" s="45">
        <f>SUM('PGM2 SERVS.PUB.PARA PRESUP 2018'!L412)</f>
        <v>94124000</v>
      </c>
      <c r="G28" s="42">
        <v>0</v>
      </c>
      <c r="H28" s="45">
        <v>0</v>
      </c>
      <c r="I28" s="42">
        <v>0</v>
      </c>
      <c r="J28" s="42">
        <f t="shared" si="9"/>
        <v>102506042.11</v>
      </c>
      <c r="K28" s="42">
        <v>0</v>
      </c>
      <c r="L28" s="42">
        <v>0</v>
      </c>
      <c r="M28" s="45"/>
      <c r="N28" s="42">
        <f t="shared" si="10"/>
        <v>0</v>
      </c>
      <c r="O28" s="42">
        <v>0</v>
      </c>
      <c r="P28" s="45">
        <f t="shared" si="11"/>
        <v>0</v>
      </c>
      <c r="Q28" s="42">
        <f t="shared" si="12"/>
        <v>102506042.11</v>
      </c>
      <c r="R28" s="35"/>
      <c r="S28" s="35"/>
      <c r="T28" s="11"/>
      <c r="U28" s="11"/>
      <c r="V28" s="11"/>
      <c r="W28" s="11"/>
      <c r="X28" s="11"/>
      <c r="Y28" s="11"/>
      <c r="Z28" s="2"/>
      <c r="AA28" s="2"/>
    </row>
    <row r="29" spans="1:27" s="473" customFormat="1" ht="15" customHeight="1">
      <c r="A29" s="464"/>
      <c r="B29" s="465" t="s">
        <v>78</v>
      </c>
      <c r="C29" s="466" t="s">
        <v>130</v>
      </c>
      <c r="D29" s="467">
        <f>SUM('PGM2 SERVS.PUB.PARA PRESUP 2018'!L437,'PGM2 SERVS.PUB.PARA PRESUP 2018'!L490,'PGM2 SERVS.PUB.PARA PRESUP 2018'!L523,'PGM2 SERVS.PUB.PARA PRESUP 2018'!L559,'PGM2 SERVS.PUB.PARA PRESUP 2018'!L603,'PGM2 SERVS.PUB.PARA PRESUP 2018'!L655)</f>
        <v>71545756.849999994</v>
      </c>
      <c r="E29" s="468">
        <f>SUM('PGM2 SERVS.PUB.PARA PRESUP 2018'!L450,'PGM2 SERVS.PUB.PARA PRESUP 2018'!L494,'PGM2 SERVS.PUB.PARA PRESUP 2018'!L530,'PGM2 SERVS.PUB.PARA PRESUP 2018'!L568,'PGM2 SERVS.PUB.PARA PRESUP 2018'!L612,'PGM2 SERVS.PUB.PARA PRESUP 2018'!L660)</f>
        <v>1600000</v>
      </c>
      <c r="F29" s="469">
        <f>SUM('PGM2 SERVS.PUB.PARA PRESUP 2018'!L465,'PGM2 SERVS.PUB.PARA PRESUP 2018'!L500,'PGM2 SERVS.PUB.PARA PRESUP 2018'!L533,'PGM2 SERVS.PUB.PARA PRESUP 2018'!L580,'PGM2 SERVS.PUB.PARA PRESUP 2018'!L624,'PGM2 SERVS.PUB.PARA PRESUP 2018'!L665)</f>
        <v>79400000</v>
      </c>
      <c r="G29" s="468">
        <v>0</v>
      </c>
      <c r="H29" s="469">
        <v>0</v>
      </c>
      <c r="I29" s="468">
        <v>0</v>
      </c>
      <c r="J29" s="468">
        <f t="shared" si="9"/>
        <v>152545756.84999999</v>
      </c>
      <c r="K29" s="468">
        <v>0</v>
      </c>
      <c r="L29" s="468">
        <v>0</v>
      </c>
      <c r="M29" s="469"/>
      <c r="N29" s="468">
        <f t="shared" si="10"/>
        <v>0</v>
      </c>
      <c r="O29" s="468">
        <v>0</v>
      </c>
      <c r="P29" s="469">
        <f t="shared" si="11"/>
        <v>0</v>
      </c>
      <c r="Q29" s="468">
        <f t="shared" si="12"/>
        <v>152545756.84999999</v>
      </c>
      <c r="R29" s="470"/>
      <c r="S29" s="470"/>
      <c r="T29" s="471"/>
      <c r="U29" s="471"/>
      <c r="V29" s="471"/>
      <c r="W29" s="471"/>
      <c r="X29" s="471"/>
      <c r="Y29" s="471"/>
      <c r="Z29" s="472"/>
      <c r="AA29" s="472"/>
    </row>
    <row r="30" spans="1:27" ht="15" customHeight="1">
      <c r="A30" s="69"/>
      <c r="B30" s="37">
        <v>10</v>
      </c>
      <c r="C30" s="71" t="s">
        <v>136</v>
      </c>
      <c r="D30" s="72">
        <f>SUM('PGM2 SERVS.PUB.PARA PRESUP 2018'!L680)</f>
        <v>3875300</v>
      </c>
      <c r="E30" s="42">
        <v>0</v>
      </c>
      <c r="F30" s="45">
        <v>0</v>
      </c>
      <c r="G30" s="42">
        <v>0</v>
      </c>
      <c r="H30" s="45">
        <v>0</v>
      </c>
      <c r="I30" s="42">
        <v>0</v>
      </c>
      <c r="J30" s="42">
        <f t="shared" si="9"/>
        <v>3875300</v>
      </c>
      <c r="K30" s="42">
        <v>0</v>
      </c>
      <c r="L30" s="42">
        <v>0</v>
      </c>
      <c r="M30" s="45"/>
      <c r="N30" s="42">
        <f t="shared" si="10"/>
        <v>0</v>
      </c>
      <c r="O30" s="42">
        <v>0</v>
      </c>
      <c r="P30" s="45">
        <f t="shared" si="11"/>
        <v>0</v>
      </c>
      <c r="Q30" s="42">
        <f t="shared" si="12"/>
        <v>3875300</v>
      </c>
      <c r="R30" s="35"/>
      <c r="S30" s="35"/>
      <c r="T30" s="11"/>
      <c r="U30" s="11"/>
      <c r="V30" s="11"/>
      <c r="W30" s="11"/>
      <c r="X30" s="11"/>
      <c r="Y30" s="11"/>
      <c r="Z30" s="2"/>
      <c r="AA30" s="2"/>
    </row>
    <row r="31" spans="1:27" ht="15" customHeight="1">
      <c r="A31" s="69"/>
      <c r="B31" s="37">
        <v>11</v>
      </c>
      <c r="C31" s="71" t="s">
        <v>138</v>
      </c>
      <c r="D31" s="72">
        <f>SUM('PGM2 SERVS.PUB.PARA PRESUP 2018'!L703,'PGM2 SERVS.PUB.PARA PRESUP 2018'!L755,'PGM2 SERVS.PUB.PARA PRESUP 2018'!L787,'PGM2 SERVS.PUB.PARA PRESUP 2018'!L822,'PGM2 SERVS.PUB.PARA PRESUP 2018'!L854,'PGM2 SERVS.PUB.PARA PRESUP 2018'!L893)</f>
        <v>54655824.560000002</v>
      </c>
      <c r="E31" s="42">
        <f>SUM('PGM2 SERVS.PUB.PARA PRESUP 2018'!L712,'PGM2 SERVS.PUB.PARA PRESUP 2018'!L760,'PGM2 SERVS.PUB.PARA PRESUP 2018'!L794,'PGM2 SERVS.PUB.PARA PRESUP 2018'!L828,'PGM2 SERVS.PUB.PARA PRESUP 2018'!L862,'PGM2 SERVS.PUB.PARA PRESUP 2018'!L900)</f>
        <v>0</v>
      </c>
      <c r="F31" s="45">
        <f>SUM('PGM2 SERVS.PUB.PARA PRESUP 2018'!L726,'PGM2 SERVS.PUB.PARA PRESUP 2018'!L764,'PGM2 SERVS.PUB.PARA PRESUP 2018'!L801,'PGM2 SERVS.PUB.PARA PRESUP 2018'!L834,'PGM2 SERVS.PUB.PARA PRESUP 2018'!L869,'PGM2 SERVS.PUB.PARA PRESUP 2018'!L914)</f>
        <v>1214000</v>
      </c>
      <c r="G31" s="42">
        <v>0</v>
      </c>
      <c r="H31" s="45">
        <v>0</v>
      </c>
      <c r="I31" s="42">
        <v>0</v>
      </c>
      <c r="J31" s="42">
        <f t="shared" si="9"/>
        <v>55869824.560000002</v>
      </c>
      <c r="K31" s="42">
        <v>0</v>
      </c>
      <c r="L31" s="42">
        <v>0</v>
      </c>
      <c r="M31" s="45"/>
      <c r="N31" s="42">
        <v>0</v>
      </c>
      <c r="O31" s="42">
        <v>0</v>
      </c>
      <c r="P31" s="45">
        <f t="shared" si="11"/>
        <v>0</v>
      </c>
      <c r="Q31" s="42">
        <f t="shared" si="12"/>
        <v>55869824.560000002</v>
      </c>
      <c r="R31" s="35"/>
      <c r="S31" s="35"/>
      <c r="T31" s="11"/>
      <c r="U31" s="11"/>
      <c r="V31" s="11"/>
      <c r="W31" s="11"/>
      <c r="X31" s="11"/>
      <c r="Y31" s="11"/>
      <c r="Z31" s="2"/>
      <c r="AA31" s="2"/>
    </row>
    <row r="32" spans="1:27" ht="15" customHeight="1">
      <c r="A32" s="69"/>
      <c r="B32" s="37">
        <v>12</v>
      </c>
      <c r="C32" s="71" t="s">
        <v>141</v>
      </c>
      <c r="D32" s="72">
        <f>SUM('PGM2 SERVS.PUB.PARA PRESUP 2018'!L936,'PGM2 SERVS.PUB.PARA PRESUP 2018'!L988,'PGM2 SERVS.PUB.PARA PRESUP 2018'!L1025,'PGM2 SERVS.PUB.PARA PRESUP 2018'!L1068)</f>
        <v>7789341.1899999985</v>
      </c>
      <c r="E32" s="42">
        <f>SUM('PGM2 SERVS.PUB.PARA PRESUP 2018'!L944,'PGM2 SERVS.PUB.PARA PRESUP 2018'!L992,'PGM2 SERVS.PUB.PARA PRESUP 2018'!L1032,'PGM2 SERVS.PUB.PARA PRESUP 2018'!L1073)</f>
        <v>50000</v>
      </c>
      <c r="F32" s="45">
        <f>SUM('PGM2 SERVS.PUB.PARA PRESUP 2018'!L958,'PGM2 SERVS.PUB.PARA PRESUP 2018'!L1001,'PGM2 SERVS.PUB.PARA PRESUP 2018'!L1045,'PGM2 SERVS.PUB.PARA PRESUP 2018'!L1079)</f>
        <v>1560000</v>
      </c>
      <c r="G32" s="42">
        <f>'PGM2 SERVS.PUB.PARA PRESUP 2018'!L1048</f>
        <v>0</v>
      </c>
      <c r="H32" s="45">
        <v>0</v>
      </c>
      <c r="I32" s="42">
        <v>0</v>
      </c>
      <c r="J32" s="42">
        <f t="shared" si="9"/>
        <v>9399341.1899999976</v>
      </c>
      <c r="K32" s="42">
        <v>0</v>
      </c>
      <c r="L32" s="42">
        <v>0</v>
      </c>
      <c r="M32" s="45"/>
      <c r="N32" s="42">
        <v>0</v>
      </c>
      <c r="O32" s="42">
        <v>0</v>
      </c>
      <c r="P32" s="45">
        <f t="shared" si="11"/>
        <v>0</v>
      </c>
      <c r="Q32" s="42">
        <f t="shared" si="12"/>
        <v>9399341.1899999976</v>
      </c>
      <c r="R32" s="35"/>
      <c r="S32" s="35"/>
      <c r="T32" s="11"/>
      <c r="U32" s="11"/>
      <c r="V32" s="11"/>
      <c r="W32" s="11"/>
      <c r="X32" s="11"/>
      <c r="Y32" s="11"/>
      <c r="Z32" s="2"/>
      <c r="AA32" s="2"/>
    </row>
    <row r="33" spans="1:27" ht="21" customHeight="1">
      <c r="A33" s="69"/>
      <c r="B33" s="37">
        <v>13</v>
      </c>
      <c r="C33" s="71" t="s">
        <v>146</v>
      </c>
      <c r="D33" s="72">
        <f>SUM('PGM2 SERVS.PUB.PARA PRESUP 2018'!L1102,'PGM2 SERVS.PUB.PARA PRESUP 2018'!L1156)</f>
        <v>34471789.079999998</v>
      </c>
      <c r="E33" s="42">
        <f>SUM('PGM2 SERVS.PUB.PARA PRESUP 2018'!L1111,'PGM2 SERVS.PUB.PARA PRESUP 2018'!L1167)</f>
        <v>1660000</v>
      </c>
      <c r="F33" s="45">
        <f>SUM('PGM2 SERVS.PUB.PARA PRESUP 2018'!L1125,'PGM2 SERVS.PUB.PARA PRESUP 2018'!L1177)</f>
        <v>1143000</v>
      </c>
      <c r="G33" s="42">
        <v>0</v>
      </c>
      <c r="H33" s="45">
        <v>0</v>
      </c>
      <c r="I33" s="42">
        <v>0</v>
      </c>
      <c r="J33" s="42">
        <f t="shared" si="9"/>
        <v>37274789.079999998</v>
      </c>
      <c r="K33" s="42">
        <v>0</v>
      </c>
      <c r="L33" s="42">
        <v>0</v>
      </c>
      <c r="M33" s="45"/>
      <c r="N33" s="42">
        <v>0</v>
      </c>
      <c r="O33" s="42">
        <v>0</v>
      </c>
      <c r="P33" s="45">
        <f t="shared" si="11"/>
        <v>0</v>
      </c>
      <c r="Q33" s="42">
        <f t="shared" si="12"/>
        <v>37274789.079999998</v>
      </c>
      <c r="R33" s="35"/>
      <c r="S33" s="35"/>
      <c r="T33" s="11"/>
      <c r="U33" s="11"/>
      <c r="V33" s="11"/>
      <c r="W33" s="11"/>
      <c r="X33" s="11"/>
      <c r="Y33" s="11"/>
      <c r="Z33" s="2"/>
      <c r="AA33" s="2"/>
    </row>
    <row r="34" spans="1:27" ht="15" customHeight="1">
      <c r="A34" s="69"/>
      <c r="B34" s="37">
        <v>14</v>
      </c>
      <c r="C34" s="71" t="s">
        <v>147</v>
      </c>
      <c r="D34" s="72">
        <f>SUM('PGM2 SERVS.PUB.PARA PRESUP 2018'!L1200,'PGM2 SERVS.PUB.PARA PRESUP 2018'!L1254,'PGM2 SERVS.PUB.PARA PRESUP 2018'!L1287,'PGM2 SERVS.PUB.PARA PRESUP 2018'!L1318)</f>
        <v>18181664</v>
      </c>
      <c r="E34" s="42">
        <f>SUM('PGM2 SERVS.PUB.PARA PRESUP 2018'!L1208)</f>
        <v>0</v>
      </c>
      <c r="F34" s="45">
        <f>SUM('PGM2 SERVS.PUB.PARA PRESUP 2018'!L1217)</f>
        <v>50000</v>
      </c>
      <c r="G34" s="42">
        <f>SUM('PGM2 SERVS.PUB.PARA PRESUP 2018'!L1221)</f>
        <v>0</v>
      </c>
      <c r="H34" s="45">
        <v>0</v>
      </c>
      <c r="I34" s="42">
        <v>0</v>
      </c>
      <c r="J34" s="42">
        <f t="shared" si="9"/>
        <v>18231664</v>
      </c>
      <c r="K34" s="56">
        <v>0</v>
      </c>
      <c r="L34" s="56">
        <v>0</v>
      </c>
      <c r="M34" s="45"/>
      <c r="N34" s="42"/>
      <c r="O34" s="42"/>
      <c r="P34" s="45"/>
      <c r="Q34" s="42">
        <f t="shared" si="12"/>
        <v>18231664</v>
      </c>
      <c r="R34" s="35"/>
      <c r="S34" s="35"/>
      <c r="T34" s="11"/>
      <c r="U34" s="11"/>
      <c r="V34" s="11"/>
      <c r="W34" s="11"/>
      <c r="X34" s="11"/>
      <c r="Y34" s="11"/>
      <c r="Z34" s="2"/>
      <c r="AA34" s="2"/>
    </row>
    <row r="35" spans="1:27" ht="15" customHeight="1">
      <c r="A35" s="74"/>
      <c r="B35" s="75"/>
      <c r="C35" s="76"/>
      <c r="D35" s="35"/>
      <c r="E35" s="60"/>
      <c r="F35" s="42"/>
      <c r="G35" s="60"/>
      <c r="H35" s="42"/>
      <c r="I35" s="60"/>
      <c r="J35" s="62"/>
      <c r="K35" s="60"/>
      <c r="L35" s="60"/>
      <c r="M35" s="45"/>
      <c r="N35" s="42"/>
      <c r="O35" s="42"/>
      <c r="P35" s="45"/>
      <c r="Q35" s="42">
        <f t="shared" si="12"/>
        <v>0</v>
      </c>
      <c r="R35" s="35"/>
      <c r="S35" s="35"/>
      <c r="T35" s="11"/>
      <c r="U35" s="11"/>
      <c r="V35" s="11"/>
      <c r="W35" s="11"/>
      <c r="X35" s="11"/>
      <c r="Y35" s="11"/>
      <c r="Z35" s="2"/>
      <c r="AA35" s="2"/>
    </row>
    <row r="36" spans="1:27" ht="15" customHeight="1">
      <c r="A36" s="494" t="s">
        <v>86</v>
      </c>
      <c r="B36" s="485"/>
      <c r="C36" s="486"/>
      <c r="D36" s="65">
        <f>SUM(D24:D35)</f>
        <v>284810870.25</v>
      </c>
      <c r="E36" s="64">
        <f t="shared" ref="E36:I36" si="13">SUM(E24:E35)</f>
        <v>35255000</v>
      </c>
      <c r="F36" s="64">
        <f t="shared" si="13"/>
        <v>338437000</v>
      </c>
      <c r="G36" s="65">
        <f t="shared" si="13"/>
        <v>378000</v>
      </c>
      <c r="H36" s="64">
        <f t="shared" si="13"/>
        <v>0</v>
      </c>
      <c r="I36" s="65">
        <f t="shared" si="13"/>
        <v>0</v>
      </c>
      <c r="J36" s="64">
        <f>SUM(J25:J34)</f>
        <v>658880870.25000012</v>
      </c>
      <c r="K36" s="77"/>
      <c r="L36" s="78"/>
      <c r="M36" s="77"/>
      <c r="N36" s="78"/>
      <c r="O36" s="78"/>
      <c r="P36" s="77"/>
      <c r="Q36" s="64">
        <f>SUM(Q24:Q35)</f>
        <v>658880870.25000012</v>
      </c>
      <c r="R36" s="79"/>
      <c r="S36" s="35"/>
      <c r="T36" s="11"/>
      <c r="U36" s="11"/>
      <c r="V36" s="11"/>
      <c r="W36" s="11"/>
      <c r="X36" s="11"/>
      <c r="Y36" s="11"/>
      <c r="Z36" s="2"/>
      <c r="AA36" s="2"/>
    </row>
    <row r="37" spans="1:27" ht="15" customHeight="1">
      <c r="A37" s="36"/>
      <c r="B37" s="37"/>
      <c r="C37" s="80"/>
      <c r="D37" s="34"/>
      <c r="E37" s="42"/>
      <c r="F37" s="34"/>
      <c r="G37" s="45"/>
      <c r="H37" s="34"/>
      <c r="I37" s="45"/>
      <c r="J37" s="34"/>
      <c r="K37" s="45"/>
      <c r="L37" s="42"/>
      <c r="M37" s="45"/>
      <c r="N37" s="42"/>
      <c r="O37" s="42"/>
      <c r="P37" s="45"/>
      <c r="Q37" s="42"/>
      <c r="R37" s="35"/>
      <c r="S37" s="35"/>
      <c r="T37" s="11"/>
      <c r="U37" s="11"/>
      <c r="V37" s="11"/>
      <c r="W37" s="11"/>
      <c r="X37" s="11"/>
      <c r="Y37" s="11"/>
      <c r="Z37" s="2"/>
      <c r="AA37" s="2"/>
    </row>
    <row r="38" spans="1:27" ht="22.5" customHeight="1">
      <c r="A38" s="36" t="s">
        <v>68</v>
      </c>
      <c r="B38" s="495" t="s">
        <v>151</v>
      </c>
      <c r="C38" s="483"/>
      <c r="D38" s="46"/>
      <c r="E38" s="46"/>
      <c r="F38" s="46"/>
      <c r="G38" s="48"/>
      <c r="H38" s="46"/>
      <c r="I38" s="48"/>
      <c r="J38" s="46"/>
      <c r="K38" s="48"/>
      <c r="L38" s="46"/>
      <c r="M38" s="48"/>
      <c r="N38" s="46"/>
      <c r="O38" s="46"/>
      <c r="P38" s="48"/>
      <c r="Q38" s="46"/>
      <c r="R38" s="35"/>
      <c r="S38" s="35"/>
      <c r="T38" s="11"/>
      <c r="U38" s="11"/>
      <c r="V38" s="11"/>
      <c r="W38" s="11"/>
      <c r="X38" s="11"/>
      <c r="Y38" s="11"/>
      <c r="Z38" s="2"/>
      <c r="AA38" s="2"/>
    </row>
    <row r="39" spans="1:27" ht="39" customHeight="1">
      <c r="A39" s="36"/>
      <c r="B39" s="81" t="s">
        <v>54</v>
      </c>
      <c r="C39" s="82" t="s">
        <v>153</v>
      </c>
      <c r="D39" s="46">
        <v>0</v>
      </c>
      <c r="E39" s="46">
        <v>0</v>
      </c>
      <c r="F39" s="46">
        <v>0</v>
      </c>
      <c r="G39" s="48">
        <v>0</v>
      </c>
      <c r="H39" s="46">
        <v>0</v>
      </c>
      <c r="I39" s="48">
        <v>0</v>
      </c>
      <c r="J39" s="46">
        <v>0</v>
      </c>
      <c r="K39" s="48">
        <v>0</v>
      </c>
      <c r="L39" s="42"/>
      <c r="M39" s="48">
        <v>0</v>
      </c>
      <c r="N39" s="42">
        <f t="shared" ref="N39:N46" si="14">SUM(K39:M39)</f>
        <v>0</v>
      </c>
      <c r="O39" s="46">
        <v>0</v>
      </c>
      <c r="P39" s="48">
        <f t="shared" ref="P39:P40" si="15">SUM(O39)</f>
        <v>0</v>
      </c>
      <c r="Q39" s="42">
        <f t="shared" ref="Q39:Q46" si="16">SUM(J39+N39+P39)</f>
        <v>0</v>
      </c>
      <c r="R39" s="35"/>
      <c r="S39" s="35"/>
      <c r="T39" s="11"/>
      <c r="U39" s="11"/>
      <c r="V39" s="11"/>
      <c r="W39" s="11"/>
      <c r="X39" s="11"/>
      <c r="Y39" s="11"/>
      <c r="Z39" s="2"/>
      <c r="AA39" s="2"/>
    </row>
    <row r="40" spans="1:27" ht="24" customHeight="1">
      <c r="A40" s="36"/>
      <c r="B40" s="37" t="s">
        <v>70</v>
      </c>
      <c r="C40" s="82" t="s">
        <v>156</v>
      </c>
      <c r="D40" s="46">
        <v>0</v>
      </c>
      <c r="E40" s="46">
        <v>0</v>
      </c>
      <c r="F40" s="46">
        <v>0</v>
      </c>
      <c r="G40" s="48">
        <v>0</v>
      </c>
      <c r="H40" s="46">
        <v>0</v>
      </c>
      <c r="I40" s="48">
        <v>0</v>
      </c>
      <c r="J40" s="46">
        <v>0</v>
      </c>
      <c r="K40" s="48">
        <v>0</v>
      </c>
      <c r="L40" s="42">
        <v>0</v>
      </c>
      <c r="M40" s="48">
        <v>0</v>
      </c>
      <c r="N40" s="42">
        <f t="shared" si="14"/>
        <v>0</v>
      </c>
      <c r="O40" s="46">
        <v>0</v>
      </c>
      <c r="P40" s="48">
        <f t="shared" si="15"/>
        <v>0</v>
      </c>
      <c r="Q40" s="42">
        <f t="shared" si="16"/>
        <v>0</v>
      </c>
      <c r="R40" s="35"/>
      <c r="S40" s="35"/>
      <c r="T40" s="11"/>
      <c r="U40" s="11"/>
      <c r="V40" s="11"/>
      <c r="W40" s="11"/>
      <c r="X40" s="11"/>
      <c r="Y40" s="11"/>
      <c r="Z40" s="2"/>
      <c r="AA40" s="2"/>
    </row>
    <row r="41" spans="1:27" ht="24" customHeight="1">
      <c r="A41" s="36"/>
      <c r="B41" s="37">
        <v>6</v>
      </c>
      <c r="C41" s="82" t="s">
        <v>159</v>
      </c>
      <c r="D41" s="46">
        <v>0</v>
      </c>
      <c r="E41" s="48">
        <v>0</v>
      </c>
      <c r="F41" s="46">
        <v>0</v>
      </c>
      <c r="G41" s="48">
        <v>0</v>
      </c>
      <c r="H41" s="46">
        <v>0</v>
      </c>
      <c r="I41" s="48">
        <v>0</v>
      </c>
      <c r="J41" s="46">
        <v>0</v>
      </c>
      <c r="K41" s="48">
        <v>0</v>
      </c>
      <c r="L41" s="42">
        <f>'ANALITICO DE OBRAS (PIM)'!N13</f>
        <v>4876998.46</v>
      </c>
      <c r="M41" s="48"/>
      <c r="N41" s="42">
        <f t="shared" si="14"/>
        <v>4876998.46</v>
      </c>
      <c r="O41" s="46"/>
      <c r="P41" s="48"/>
      <c r="Q41" s="42">
        <f t="shared" si="16"/>
        <v>4876998.46</v>
      </c>
      <c r="R41" s="35"/>
      <c r="S41" s="35"/>
      <c r="T41" s="11"/>
      <c r="U41" s="11"/>
      <c r="V41" s="11"/>
      <c r="W41" s="11"/>
      <c r="X41" s="11"/>
      <c r="Y41" s="11"/>
      <c r="Z41" s="2"/>
      <c r="AA41" s="2"/>
    </row>
    <row r="42" spans="1:27" ht="23.25" customHeight="1">
      <c r="A42" s="36"/>
      <c r="B42" s="37" t="s">
        <v>76</v>
      </c>
      <c r="C42" s="82" t="s">
        <v>160</v>
      </c>
      <c r="D42" s="46">
        <v>0</v>
      </c>
      <c r="E42" s="48">
        <v>0</v>
      </c>
      <c r="F42" s="46">
        <v>0</v>
      </c>
      <c r="G42" s="48">
        <v>0</v>
      </c>
      <c r="H42" s="46">
        <v>0</v>
      </c>
      <c r="I42" s="48">
        <v>0</v>
      </c>
      <c r="J42" s="46">
        <v>0</v>
      </c>
      <c r="K42" s="48">
        <v>0</v>
      </c>
      <c r="L42" s="42">
        <f>'ANALITICO DE OBRAS (PIM)'!N9+'ANALITICO DE OBRAS (PIM)'!N10+'ANALITICO DE OBRAS (PIM)'!N11+'ANALITICO DE OBRAS (PIM)'!N12+'ANALITICO DE OBRAS (PIM)'!N14</f>
        <v>7331231.1200000001</v>
      </c>
      <c r="M42" s="48">
        <v>0</v>
      </c>
      <c r="N42" s="42">
        <f t="shared" si="14"/>
        <v>7331231.1200000001</v>
      </c>
      <c r="O42" s="46">
        <v>0</v>
      </c>
      <c r="P42" s="48">
        <f t="shared" ref="P42:P45" si="17">SUM(O42)</f>
        <v>0</v>
      </c>
      <c r="Q42" s="42">
        <f t="shared" si="16"/>
        <v>7331231.1200000001</v>
      </c>
      <c r="R42" s="35"/>
      <c r="S42" s="35"/>
      <c r="T42" s="11"/>
      <c r="U42" s="11"/>
      <c r="V42" s="11"/>
      <c r="W42" s="11"/>
      <c r="X42" s="11"/>
      <c r="Y42" s="11"/>
      <c r="Z42" s="2"/>
      <c r="AA42" s="2"/>
    </row>
    <row r="43" spans="1:27" ht="22.5" customHeight="1">
      <c r="A43" s="36"/>
      <c r="B43" s="37">
        <v>10</v>
      </c>
      <c r="C43" s="82" t="s">
        <v>161</v>
      </c>
      <c r="D43" s="46">
        <v>0</v>
      </c>
      <c r="E43" s="46">
        <v>0</v>
      </c>
      <c r="F43" s="46">
        <v>0</v>
      </c>
      <c r="G43" s="48">
        <v>0</v>
      </c>
      <c r="H43" s="46">
        <v>0</v>
      </c>
      <c r="I43" s="48">
        <v>0</v>
      </c>
      <c r="J43" s="46">
        <v>0</v>
      </c>
      <c r="K43" s="48">
        <v>0</v>
      </c>
      <c r="L43" s="42">
        <f>'ANALITICO DE OBRAS (PIM)'!N15</f>
        <v>15000000</v>
      </c>
      <c r="M43" s="48">
        <v>0</v>
      </c>
      <c r="N43" s="42">
        <f t="shared" si="14"/>
        <v>15000000</v>
      </c>
      <c r="O43" s="46">
        <v>0</v>
      </c>
      <c r="P43" s="48">
        <f t="shared" si="17"/>
        <v>0</v>
      </c>
      <c r="Q43" s="42">
        <f t="shared" si="16"/>
        <v>15000000</v>
      </c>
      <c r="R43" s="35"/>
      <c r="S43" s="35"/>
      <c r="T43" s="11"/>
      <c r="U43" s="11"/>
      <c r="V43" s="11"/>
      <c r="W43" s="11"/>
      <c r="X43" s="11"/>
      <c r="Y43" s="11"/>
      <c r="Z43" s="2"/>
      <c r="AA43" s="2"/>
    </row>
    <row r="44" spans="1:27" ht="15" customHeight="1">
      <c r="A44" s="36"/>
      <c r="B44" s="37">
        <v>12</v>
      </c>
      <c r="C44" s="83" t="s">
        <v>162</v>
      </c>
      <c r="D44" s="42">
        <v>0</v>
      </c>
      <c r="E44" s="42">
        <v>0</v>
      </c>
      <c r="F44" s="42">
        <v>0</v>
      </c>
      <c r="G44" s="45">
        <v>0</v>
      </c>
      <c r="H44" s="42">
        <v>0</v>
      </c>
      <c r="I44" s="45">
        <v>0</v>
      </c>
      <c r="J44" s="42">
        <f t="shared" ref="J44:J46" si="18">SUM(D44:I44)</f>
        <v>0</v>
      </c>
      <c r="K44" s="45">
        <v>0</v>
      </c>
      <c r="L44" s="42">
        <f>'ANALITICO DE OBRAS (PIM)'!N16</f>
        <v>16000000</v>
      </c>
      <c r="M44" s="45">
        <v>0</v>
      </c>
      <c r="N44" s="42">
        <f t="shared" si="14"/>
        <v>16000000</v>
      </c>
      <c r="O44" s="42">
        <v>0</v>
      </c>
      <c r="P44" s="48">
        <f t="shared" si="17"/>
        <v>0</v>
      </c>
      <c r="Q44" s="42">
        <f t="shared" si="16"/>
        <v>16000000</v>
      </c>
      <c r="R44" s="35"/>
      <c r="S44" s="35"/>
      <c r="T44" s="11"/>
      <c r="U44" s="11"/>
      <c r="V44" s="11"/>
      <c r="W44" s="11"/>
      <c r="X44" s="11"/>
      <c r="Y44" s="11"/>
      <c r="Z44" s="2"/>
      <c r="AA44" s="2"/>
    </row>
    <row r="45" spans="1:27" ht="15" customHeight="1">
      <c r="A45" s="36"/>
      <c r="B45" s="37">
        <v>17</v>
      </c>
      <c r="C45" s="84" t="s">
        <v>163</v>
      </c>
      <c r="D45" s="42">
        <v>0</v>
      </c>
      <c r="E45" s="42">
        <v>0</v>
      </c>
      <c r="F45" s="42">
        <v>0</v>
      </c>
      <c r="G45" s="45">
        <v>0</v>
      </c>
      <c r="H45" s="42">
        <v>0</v>
      </c>
      <c r="I45" s="45">
        <v>0</v>
      </c>
      <c r="J45" s="42">
        <f t="shared" si="18"/>
        <v>0</v>
      </c>
      <c r="K45" s="45">
        <v>0</v>
      </c>
      <c r="L45" s="42">
        <f>'ANALITICO DE OBRAS (PIM)'!N17</f>
        <v>6011906.4199999999</v>
      </c>
      <c r="M45" s="45">
        <v>0</v>
      </c>
      <c r="N45" s="42">
        <f t="shared" si="14"/>
        <v>6011906.4199999999</v>
      </c>
      <c r="O45" s="42">
        <v>0</v>
      </c>
      <c r="P45" s="48">
        <f t="shared" si="17"/>
        <v>0</v>
      </c>
      <c r="Q45" s="42">
        <f t="shared" si="16"/>
        <v>6011906.4199999999</v>
      </c>
      <c r="R45" s="35"/>
      <c r="S45" s="35"/>
      <c r="T45" s="11"/>
      <c r="U45" s="11"/>
      <c r="V45" s="11"/>
      <c r="W45" s="11"/>
      <c r="X45" s="11"/>
      <c r="Y45" s="11"/>
      <c r="Z45" s="2"/>
      <c r="AA45" s="2"/>
    </row>
    <row r="46" spans="1:27" ht="15" customHeight="1">
      <c r="A46" s="36"/>
      <c r="B46" s="37">
        <v>16</v>
      </c>
      <c r="C46" s="82" t="s">
        <v>165</v>
      </c>
      <c r="D46" s="42">
        <v>0</v>
      </c>
      <c r="E46" s="42">
        <v>0</v>
      </c>
      <c r="F46" s="42">
        <v>0</v>
      </c>
      <c r="G46" s="45">
        <v>0</v>
      </c>
      <c r="H46" s="42">
        <v>0</v>
      </c>
      <c r="I46" s="45">
        <v>0</v>
      </c>
      <c r="J46" s="42">
        <f t="shared" si="18"/>
        <v>0</v>
      </c>
      <c r="K46" s="45">
        <f>'ANALITICO DE OBRAS (PIM)'!O58</f>
        <v>10779864</v>
      </c>
      <c r="L46" s="42">
        <v>0</v>
      </c>
      <c r="M46" s="45">
        <v>0</v>
      </c>
      <c r="N46" s="42">
        <f t="shared" si="14"/>
        <v>10779864</v>
      </c>
      <c r="O46" s="42">
        <v>0</v>
      </c>
      <c r="P46" s="48">
        <v>0</v>
      </c>
      <c r="Q46" s="42">
        <f t="shared" si="16"/>
        <v>10779864</v>
      </c>
      <c r="R46" s="35"/>
      <c r="S46" s="35"/>
      <c r="T46" s="11"/>
      <c r="U46" s="11"/>
      <c r="V46" s="11"/>
      <c r="W46" s="11"/>
      <c r="X46" s="11"/>
      <c r="Y46" s="11"/>
      <c r="Z46" s="2"/>
      <c r="AA46" s="2"/>
    </row>
    <row r="47" spans="1:27" ht="15" customHeight="1">
      <c r="A47" s="74"/>
      <c r="B47" s="75"/>
      <c r="C47" s="76"/>
      <c r="D47" s="85"/>
      <c r="E47" s="85"/>
      <c r="F47" s="85"/>
      <c r="G47" s="35"/>
      <c r="H47" s="85"/>
      <c r="I47" s="35"/>
      <c r="J47" s="85"/>
      <c r="K47" s="45"/>
      <c r="L47" s="42"/>
      <c r="M47" s="45"/>
      <c r="N47" s="42"/>
      <c r="O47" s="42"/>
      <c r="P47" s="48"/>
      <c r="Q47" s="42"/>
      <c r="R47" s="35"/>
      <c r="S47" s="35"/>
      <c r="T47" s="11"/>
      <c r="U47" s="86"/>
      <c r="V47" s="11"/>
      <c r="W47" s="11"/>
      <c r="X47" s="11"/>
      <c r="Y47" s="11"/>
      <c r="Z47" s="2"/>
      <c r="AA47" s="2"/>
    </row>
    <row r="48" spans="1:27" ht="15" customHeight="1">
      <c r="A48" s="494" t="s">
        <v>86</v>
      </c>
      <c r="B48" s="485"/>
      <c r="C48" s="486"/>
      <c r="D48" s="87">
        <f t="shared" ref="D48:G48" si="19">SUM(D38:D47)</f>
        <v>0</v>
      </c>
      <c r="E48" s="88">
        <f t="shared" si="19"/>
        <v>0</v>
      </c>
      <c r="F48" s="64">
        <f t="shared" si="19"/>
        <v>0</v>
      </c>
      <c r="G48" s="65">
        <f t="shared" si="19"/>
        <v>0</v>
      </c>
      <c r="H48" s="64"/>
      <c r="I48" s="65"/>
      <c r="J48" s="64">
        <f>SUM(J38:J47)</f>
        <v>0</v>
      </c>
      <c r="K48" s="65">
        <f t="shared" ref="K48:L48" si="20">SUM(K37:K47)</f>
        <v>10779864</v>
      </c>
      <c r="L48" s="64">
        <f t="shared" si="20"/>
        <v>49220136</v>
      </c>
      <c r="M48" s="65"/>
      <c r="N48" s="64">
        <f>K48+L48</f>
        <v>60000000</v>
      </c>
      <c r="O48" s="64">
        <f>SUM(O38:O47)</f>
        <v>0</v>
      </c>
      <c r="P48" s="65">
        <f>SUM(P44:P47)</f>
        <v>0</v>
      </c>
      <c r="Q48" s="64">
        <f>SUM(Q39:Q47)</f>
        <v>60000000</v>
      </c>
      <c r="R48" s="16"/>
      <c r="S48" s="35"/>
      <c r="T48" s="11"/>
      <c r="U48" s="86"/>
      <c r="V48" s="11"/>
      <c r="W48" s="11"/>
      <c r="X48" s="11"/>
      <c r="Y48" s="11"/>
      <c r="Z48" s="2"/>
      <c r="AA48" s="2"/>
    </row>
    <row r="49" spans="1:27" ht="15" customHeight="1">
      <c r="A49" s="36"/>
      <c r="B49" s="37"/>
      <c r="C49" s="90"/>
      <c r="D49" s="91"/>
      <c r="E49" s="92"/>
      <c r="F49" s="93"/>
      <c r="G49" s="35"/>
      <c r="H49" s="93"/>
      <c r="I49" s="35"/>
      <c r="J49" s="93"/>
      <c r="K49" s="45"/>
      <c r="L49" s="42"/>
      <c r="M49" s="45"/>
      <c r="N49" s="42"/>
      <c r="O49" s="42"/>
      <c r="P49" s="48"/>
      <c r="Q49" s="42"/>
      <c r="R49" s="35"/>
      <c r="S49" s="35"/>
      <c r="T49" s="11"/>
      <c r="U49" s="11"/>
      <c r="V49" s="11"/>
      <c r="W49" s="11"/>
      <c r="X49" s="11"/>
      <c r="Y49" s="11"/>
      <c r="Z49" s="2"/>
      <c r="AA49" s="2"/>
    </row>
    <row r="50" spans="1:27" ht="15" customHeight="1">
      <c r="A50" s="496" t="s">
        <v>174</v>
      </c>
      <c r="B50" s="491"/>
      <c r="C50" s="492"/>
      <c r="D50" s="87">
        <f>SUM(D48+D36+D22)</f>
        <v>794690826.81999993</v>
      </c>
      <c r="E50" s="88">
        <f t="shared" ref="E50:L50" si="21">SUM(E48+E36+E22)</f>
        <v>44370000</v>
      </c>
      <c r="F50" s="64">
        <f t="shared" si="21"/>
        <v>427701600</v>
      </c>
      <c r="G50" s="65">
        <f t="shared" si="21"/>
        <v>214685000</v>
      </c>
      <c r="H50" s="64">
        <f t="shared" si="21"/>
        <v>0</v>
      </c>
      <c r="I50" s="65">
        <f t="shared" si="21"/>
        <v>111473345.18000001</v>
      </c>
      <c r="J50" s="64">
        <f t="shared" si="21"/>
        <v>1592920772</v>
      </c>
      <c r="K50" s="65">
        <f t="shared" si="21"/>
        <v>10779864</v>
      </c>
      <c r="L50" s="64">
        <f t="shared" si="21"/>
        <v>49220136</v>
      </c>
      <c r="M50" s="65"/>
      <c r="N50" s="64">
        <f t="shared" ref="N50:Q50" si="22">SUM(N48+N36+N22)</f>
        <v>60000000</v>
      </c>
      <c r="O50" s="64">
        <f t="shared" si="22"/>
        <v>0</v>
      </c>
      <c r="P50" s="65">
        <f t="shared" si="22"/>
        <v>0</v>
      </c>
      <c r="Q50" s="94">
        <f t="shared" si="22"/>
        <v>1652920772</v>
      </c>
      <c r="R50" s="35"/>
      <c r="S50" s="35"/>
      <c r="T50" s="11"/>
      <c r="U50" s="11"/>
      <c r="V50" s="11"/>
      <c r="W50" s="11"/>
      <c r="X50" s="11"/>
      <c r="Y50" s="11"/>
      <c r="Z50" s="2"/>
      <c r="AA50" s="2"/>
    </row>
    <row r="51" spans="1:27" ht="15" customHeight="1">
      <c r="A51" s="497"/>
      <c r="B51" s="491"/>
      <c r="C51" s="492"/>
      <c r="D51" s="9"/>
      <c r="E51" s="9"/>
      <c r="F51" s="95"/>
      <c r="G51" s="9"/>
      <c r="H51" s="95"/>
      <c r="I51" s="9"/>
      <c r="J51" s="95"/>
      <c r="K51" s="9"/>
      <c r="L51" s="95"/>
      <c r="M51" s="9"/>
      <c r="N51" s="95"/>
      <c r="O51" s="95"/>
      <c r="P51" s="9"/>
      <c r="Q51" s="95"/>
      <c r="R51" s="9"/>
      <c r="S51" s="9"/>
      <c r="T51" s="11"/>
      <c r="U51" s="11"/>
      <c r="V51" s="11"/>
      <c r="W51" s="11"/>
      <c r="X51" s="11"/>
      <c r="Y51" s="11"/>
      <c r="Z51" s="2"/>
      <c r="AA51" s="2"/>
    </row>
    <row r="52" spans="1:27" ht="15" customHeight="1">
      <c r="A52" s="490" t="s">
        <v>176</v>
      </c>
      <c r="B52" s="491"/>
      <c r="C52" s="492"/>
      <c r="D52" s="34">
        <f t="shared" ref="D52:J52" si="23">D22</f>
        <v>509879956.56999999</v>
      </c>
      <c r="E52" s="33">
        <f t="shared" si="23"/>
        <v>9115000</v>
      </c>
      <c r="F52" s="34">
        <f t="shared" si="23"/>
        <v>89264600</v>
      </c>
      <c r="G52" s="33">
        <f t="shared" si="23"/>
        <v>214307000</v>
      </c>
      <c r="H52" s="96">
        <f t="shared" si="23"/>
        <v>0</v>
      </c>
      <c r="I52" s="33">
        <f t="shared" si="23"/>
        <v>111473345.18000001</v>
      </c>
      <c r="J52" s="34">
        <f t="shared" si="23"/>
        <v>934039901.75</v>
      </c>
      <c r="K52" s="97"/>
      <c r="L52" s="96"/>
      <c r="M52" s="98"/>
      <c r="N52" s="96"/>
      <c r="O52" s="96"/>
      <c r="P52" s="97"/>
      <c r="Q52" s="34">
        <f>SUM(J52+N52+P52)</f>
        <v>934039901.75</v>
      </c>
      <c r="R52" s="9"/>
      <c r="S52" s="9"/>
      <c r="T52" s="11"/>
      <c r="U52" s="11"/>
      <c r="V52" s="11"/>
      <c r="W52" s="11"/>
      <c r="X52" s="11"/>
      <c r="Y52" s="11"/>
      <c r="Z52" s="2"/>
      <c r="AA52" s="2"/>
    </row>
    <row r="53" spans="1:27" ht="15.75" customHeight="1">
      <c r="A53" s="493"/>
      <c r="B53" s="491"/>
      <c r="C53" s="492"/>
      <c r="D53" s="95"/>
      <c r="E53" s="9"/>
      <c r="F53" s="95"/>
      <c r="G53" s="9"/>
      <c r="H53" s="95"/>
      <c r="I53" s="9"/>
      <c r="J53" s="95"/>
      <c r="K53" s="9"/>
      <c r="L53" s="95"/>
      <c r="M53" s="9"/>
      <c r="N53" s="95"/>
      <c r="O53" s="95"/>
      <c r="P53" s="9"/>
      <c r="Q53" s="42"/>
      <c r="R53" s="9"/>
      <c r="S53" s="9"/>
      <c r="T53" s="11"/>
      <c r="U53" s="11"/>
      <c r="V53" s="11"/>
      <c r="W53" s="11"/>
      <c r="X53" s="11"/>
      <c r="Y53" s="11"/>
      <c r="Z53" s="2"/>
      <c r="AA53" s="2"/>
    </row>
    <row r="54" spans="1:27" ht="15" customHeight="1">
      <c r="A54" s="490" t="s">
        <v>179</v>
      </c>
      <c r="B54" s="491"/>
      <c r="C54" s="492"/>
      <c r="D54" s="42">
        <f t="shared" ref="D54:J54" si="24">D36</f>
        <v>284810870.25</v>
      </c>
      <c r="E54" s="45">
        <f t="shared" si="24"/>
        <v>35255000</v>
      </c>
      <c r="F54" s="42">
        <f t="shared" si="24"/>
        <v>338437000</v>
      </c>
      <c r="G54" s="45">
        <f t="shared" si="24"/>
        <v>378000</v>
      </c>
      <c r="H54" s="100">
        <f t="shared" si="24"/>
        <v>0</v>
      </c>
      <c r="I54" s="101">
        <f t="shared" si="24"/>
        <v>0</v>
      </c>
      <c r="J54" s="42">
        <f t="shared" si="24"/>
        <v>658880870.25000012</v>
      </c>
      <c r="K54" s="101"/>
      <c r="L54" s="100"/>
      <c r="M54" s="9"/>
      <c r="N54" s="100"/>
      <c r="O54" s="100"/>
      <c r="P54" s="101"/>
      <c r="Q54" s="42">
        <f>SUM(J54+N54+P54)</f>
        <v>658880870.25000012</v>
      </c>
      <c r="R54" s="9"/>
      <c r="S54" s="9"/>
      <c r="T54" s="11"/>
      <c r="U54" s="11"/>
      <c r="V54" s="11"/>
      <c r="W54" s="11"/>
      <c r="X54" s="11"/>
      <c r="Y54" s="11"/>
      <c r="Z54" s="2"/>
      <c r="AA54" s="2"/>
    </row>
    <row r="55" spans="1:27" ht="15.75" customHeight="1">
      <c r="A55" s="493"/>
      <c r="B55" s="491"/>
      <c r="C55" s="492"/>
      <c r="D55" s="95"/>
      <c r="E55" s="9"/>
      <c r="F55" s="95"/>
      <c r="G55" s="9"/>
      <c r="H55" s="95"/>
      <c r="I55" s="9"/>
      <c r="J55" s="95"/>
      <c r="K55" s="9"/>
      <c r="L55" s="95"/>
      <c r="M55" s="9"/>
      <c r="N55" s="95"/>
      <c r="O55" s="95"/>
      <c r="P55" s="9"/>
      <c r="Q55" s="95"/>
      <c r="R55" s="9"/>
      <c r="S55" s="9"/>
      <c r="T55" s="11"/>
      <c r="U55" s="11"/>
      <c r="V55" s="11"/>
      <c r="W55" s="11"/>
      <c r="X55" s="11"/>
      <c r="Y55" s="11"/>
      <c r="Z55" s="2"/>
      <c r="AA55" s="2"/>
    </row>
    <row r="56" spans="1:27" ht="15" customHeight="1">
      <c r="A56" s="490" t="s">
        <v>184</v>
      </c>
      <c r="B56" s="491"/>
      <c r="C56" s="492"/>
      <c r="D56" s="100">
        <f t="shared" ref="D56:P56" si="25">D48</f>
        <v>0</v>
      </c>
      <c r="E56" s="101">
        <f t="shared" si="25"/>
        <v>0</v>
      </c>
      <c r="F56" s="100">
        <f t="shared" si="25"/>
        <v>0</v>
      </c>
      <c r="G56" s="101">
        <f t="shared" si="25"/>
        <v>0</v>
      </c>
      <c r="H56" s="100">
        <f t="shared" si="25"/>
        <v>0</v>
      </c>
      <c r="I56" s="101">
        <f t="shared" si="25"/>
        <v>0</v>
      </c>
      <c r="J56" s="100">
        <f t="shared" si="25"/>
        <v>0</v>
      </c>
      <c r="K56" s="45">
        <f t="shared" si="25"/>
        <v>10779864</v>
      </c>
      <c r="L56" s="42">
        <f t="shared" si="25"/>
        <v>49220136</v>
      </c>
      <c r="M56" s="101">
        <f t="shared" si="25"/>
        <v>0</v>
      </c>
      <c r="N56" s="42">
        <f t="shared" si="25"/>
        <v>60000000</v>
      </c>
      <c r="O56" s="100">
        <f t="shared" si="25"/>
        <v>0</v>
      </c>
      <c r="P56" s="101">
        <f t="shared" si="25"/>
        <v>0</v>
      </c>
      <c r="Q56" s="42">
        <f>SUM(J56+N56+P56)</f>
        <v>60000000</v>
      </c>
      <c r="R56" s="9"/>
      <c r="S56" s="9"/>
      <c r="T56" s="11"/>
      <c r="U56" s="11"/>
      <c r="V56" s="11"/>
      <c r="W56" s="11"/>
      <c r="X56" s="11"/>
      <c r="Y56" s="11"/>
      <c r="Z56" s="2"/>
      <c r="AA56" s="2"/>
    </row>
    <row r="57" spans="1:27" ht="15.75" customHeight="1">
      <c r="A57" s="99"/>
      <c r="B57" s="102"/>
      <c r="C57" s="103"/>
      <c r="D57" s="95"/>
      <c r="E57" s="9"/>
      <c r="F57" s="95"/>
      <c r="G57" s="9"/>
      <c r="H57" s="95"/>
      <c r="I57" s="9"/>
      <c r="J57" s="95"/>
      <c r="K57" s="9"/>
      <c r="L57" s="95"/>
      <c r="M57" s="9"/>
      <c r="N57" s="95"/>
      <c r="O57" s="95"/>
      <c r="P57" s="9"/>
      <c r="Q57" s="95"/>
      <c r="R57" s="9"/>
      <c r="S57" s="9"/>
      <c r="T57" s="11"/>
      <c r="U57" s="11"/>
      <c r="V57" s="11"/>
      <c r="W57" s="11"/>
      <c r="X57" s="11"/>
      <c r="Y57" s="11"/>
      <c r="Z57" s="2"/>
      <c r="AA57" s="2"/>
    </row>
    <row r="58" spans="1:27" ht="15.75" customHeight="1">
      <c r="A58" s="490" t="s">
        <v>185</v>
      </c>
      <c r="B58" s="491"/>
      <c r="C58" s="492"/>
      <c r="D58" s="62">
        <f t="shared" ref="D58:J58" si="26">D52+D54</f>
        <v>794690826.81999993</v>
      </c>
      <c r="E58" s="104">
        <f>E52+E54</f>
        <v>44370000</v>
      </c>
      <c r="F58" s="62">
        <f t="shared" si="26"/>
        <v>427701600</v>
      </c>
      <c r="G58" s="104">
        <f t="shared" si="26"/>
        <v>214685000</v>
      </c>
      <c r="H58" s="105">
        <f t="shared" si="26"/>
        <v>0</v>
      </c>
      <c r="I58" s="104">
        <f t="shared" si="26"/>
        <v>111473345.18000001</v>
      </c>
      <c r="J58" s="62">
        <f t="shared" si="26"/>
        <v>1592920772</v>
      </c>
      <c r="K58" s="104">
        <f t="shared" ref="K58:Q58" si="27">K52+K54+K56</f>
        <v>10779864</v>
      </c>
      <c r="L58" s="62">
        <f t="shared" si="27"/>
        <v>49220136</v>
      </c>
      <c r="M58" s="104">
        <f t="shared" si="27"/>
        <v>0</v>
      </c>
      <c r="N58" s="62">
        <f t="shared" si="27"/>
        <v>60000000</v>
      </c>
      <c r="O58" s="62">
        <f t="shared" si="27"/>
        <v>0</v>
      </c>
      <c r="P58" s="104">
        <f t="shared" si="27"/>
        <v>0</v>
      </c>
      <c r="Q58" s="106">
        <f t="shared" si="27"/>
        <v>1652920772</v>
      </c>
      <c r="R58" s="9"/>
      <c r="S58" s="9"/>
      <c r="T58" s="11"/>
      <c r="U58" s="11"/>
      <c r="V58" s="11"/>
      <c r="W58" s="11"/>
      <c r="X58" s="11"/>
      <c r="Y58" s="11"/>
      <c r="Z58" s="2"/>
      <c r="AA58" s="2"/>
    </row>
    <row r="59" spans="1:27" ht="14.25" customHeight="1">
      <c r="A59" s="1"/>
      <c r="B59" s="1"/>
      <c r="C59" s="9"/>
      <c r="D59" s="9"/>
      <c r="E59" s="9"/>
      <c r="F59" s="9"/>
      <c r="G59" s="9"/>
      <c r="H59" s="9"/>
      <c r="I59" s="9"/>
      <c r="J59" s="9"/>
      <c r="K59" s="9"/>
      <c r="L59" s="9"/>
      <c r="M59" s="9"/>
      <c r="N59" s="9"/>
      <c r="O59" s="9"/>
      <c r="P59" s="9"/>
      <c r="Q59" s="9"/>
      <c r="R59" s="9"/>
      <c r="S59" s="9"/>
      <c r="T59" s="11"/>
      <c r="U59" s="11"/>
      <c r="V59" s="11"/>
      <c r="W59" s="11"/>
      <c r="X59" s="11"/>
      <c r="Y59" s="11"/>
      <c r="Z59" s="2"/>
      <c r="AA59" s="2"/>
    </row>
    <row r="60" spans="1:27" ht="14.25" customHeight="1">
      <c r="A60" s="1"/>
      <c r="B60" s="1"/>
      <c r="C60" s="9"/>
      <c r="D60" s="107"/>
      <c r="E60" s="107"/>
      <c r="F60" s="108"/>
      <c r="G60" s="101"/>
      <c r="H60" s="9"/>
      <c r="I60" s="9"/>
      <c r="J60" s="9"/>
      <c r="K60" s="9"/>
      <c r="L60" s="9"/>
      <c r="M60" s="9"/>
      <c r="N60" s="9"/>
      <c r="O60" s="9"/>
      <c r="P60" s="9"/>
      <c r="Q60" s="101"/>
      <c r="R60" s="9"/>
      <c r="S60" s="9"/>
      <c r="T60" s="11"/>
      <c r="U60" s="11"/>
      <c r="V60" s="11"/>
      <c r="W60" s="11"/>
      <c r="X60" s="11"/>
      <c r="Y60" s="11"/>
      <c r="Z60" s="2"/>
      <c r="AA60" s="2"/>
    </row>
    <row r="61" spans="1:27" ht="14.25" customHeight="1">
      <c r="A61" s="1"/>
      <c r="B61" s="1"/>
      <c r="C61" s="9"/>
      <c r="D61" s="109"/>
      <c r="E61" s="107"/>
      <c r="F61" s="108"/>
      <c r="G61" s="101"/>
      <c r="H61" s="101"/>
      <c r="I61" s="101"/>
      <c r="J61" s="101"/>
      <c r="K61" s="101"/>
      <c r="L61" s="101"/>
      <c r="M61" s="9"/>
      <c r="N61" s="9"/>
      <c r="O61" s="9"/>
      <c r="P61" s="9"/>
      <c r="Q61" s="101"/>
      <c r="R61" s="9"/>
      <c r="S61" s="9"/>
      <c r="T61" s="11"/>
      <c r="U61" s="11"/>
      <c r="V61" s="11"/>
      <c r="W61" s="11"/>
      <c r="X61" s="11"/>
      <c r="Y61" s="11"/>
      <c r="Z61" s="2"/>
      <c r="AA61" s="2"/>
    </row>
    <row r="62" spans="1:27" ht="14.25" customHeight="1">
      <c r="A62" s="1"/>
      <c r="B62" s="1"/>
      <c r="C62" s="9"/>
      <c r="D62" s="107"/>
      <c r="E62" s="107"/>
      <c r="F62" s="108"/>
      <c r="G62" s="101"/>
      <c r="H62" s="101"/>
      <c r="I62" s="101"/>
      <c r="J62" s="101"/>
      <c r="K62" s="101"/>
      <c r="L62" s="101"/>
      <c r="M62" s="9"/>
      <c r="N62" s="9"/>
      <c r="O62" s="9"/>
      <c r="P62" s="9"/>
      <c r="Q62" s="101"/>
      <c r="R62" s="9"/>
      <c r="S62" s="9"/>
      <c r="T62" s="11"/>
      <c r="U62" s="11"/>
      <c r="V62" s="11"/>
      <c r="W62" s="11"/>
      <c r="X62" s="11"/>
      <c r="Y62" s="11"/>
      <c r="Z62" s="2"/>
      <c r="AA62" s="2"/>
    </row>
    <row r="63" spans="1:27" ht="14.25" customHeight="1">
      <c r="A63" s="1"/>
      <c r="B63" s="1"/>
      <c r="C63" s="9"/>
      <c r="D63" s="107"/>
      <c r="E63" s="107"/>
      <c r="F63" s="108"/>
      <c r="G63" s="101"/>
      <c r="H63" s="9"/>
      <c r="I63" s="9"/>
      <c r="J63" s="45"/>
      <c r="K63" s="9"/>
      <c r="L63" s="9"/>
      <c r="M63" s="9"/>
      <c r="N63" s="9"/>
      <c r="O63" s="9"/>
      <c r="P63" s="9"/>
      <c r="Q63" s="101"/>
      <c r="R63" s="9"/>
      <c r="S63" s="9"/>
      <c r="T63" s="11"/>
      <c r="U63" s="11"/>
      <c r="V63" s="11"/>
      <c r="W63" s="11"/>
      <c r="X63" s="11"/>
      <c r="Y63" s="11"/>
      <c r="Z63" s="2"/>
      <c r="AA63" s="2"/>
    </row>
    <row r="64" spans="1:27" ht="14.25" customHeight="1">
      <c r="A64" s="1"/>
      <c r="B64" s="1"/>
      <c r="C64" s="9"/>
      <c r="D64" s="9"/>
      <c r="E64" s="9"/>
      <c r="F64" s="108"/>
      <c r="G64" s="9"/>
      <c r="H64" s="9"/>
      <c r="I64" s="9"/>
      <c r="J64" s="45"/>
      <c r="K64" s="9"/>
      <c r="L64" s="9"/>
      <c r="M64" s="9"/>
      <c r="N64" s="9"/>
      <c r="O64" s="9"/>
      <c r="P64" s="9"/>
      <c r="Q64" s="101"/>
      <c r="R64" s="9"/>
      <c r="S64" s="9"/>
      <c r="T64" s="11"/>
      <c r="U64" s="11"/>
      <c r="V64" s="11"/>
      <c r="W64" s="11"/>
      <c r="X64" s="11"/>
      <c r="Y64" s="11"/>
      <c r="Z64" s="2"/>
      <c r="AA64" s="2"/>
    </row>
    <row r="65" spans="1:27" ht="14.25" customHeight="1">
      <c r="A65" s="1"/>
      <c r="B65" s="1"/>
      <c r="C65" s="9"/>
      <c r="D65" s="9"/>
      <c r="E65" s="9"/>
      <c r="F65" s="9"/>
      <c r="G65" s="9"/>
      <c r="H65" s="9"/>
      <c r="I65" s="9"/>
      <c r="J65" s="45"/>
      <c r="K65" s="9"/>
      <c r="L65" s="9"/>
      <c r="M65" s="9"/>
      <c r="N65" s="9"/>
      <c r="O65" s="9"/>
      <c r="P65" s="9"/>
      <c r="Q65" s="101"/>
      <c r="R65" s="9"/>
      <c r="S65" s="9"/>
      <c r="T65" s="11"/>
      <c r="U65" s="11"/>
      <c r="V65" s="11"/>
      <c r="W65" s="11"/>
      <c r="X65" s="11"/>
      <c r="Y65" s="11"/>
      <c r="Z65" s="2"/>
      <c r="AA65" s="2"/>
    </row>
    <row r="66" spans="1:27" ht="14.25" customHeight="1">
      <c r="A66" s="1"/>
      <c r="B66" s="1"/>
      <c r="C66" s="9"/>
      <c r="D66" s="108"/>
      <c r="E66" s="9"/>
      <c r="F66" s="9"/>
      <c r="G66" s="9"/>
      <c r="H66" s="9"/>
      <c r="I66" s="9"/>
      <c r="J66" s="45"/>
      <c r="K66" s="9"/>
      <c r="L66" s="9"/>
      <c r="M66" s="9"/>
      <c r="N66" s="9"/>
      <c r="O66" s="9"/>
      <c r="P66" s="9"/>
      <c r="Q66" s="101"/>
      <c r="R66" s="9"/>
      <c r="S66" s="9"/>
      <c r="T66" s="11"/>
      <c r="U66" s="11"/>
      <c r="V66" s="11"/>
      <c r="W66" s="11"/>
      <c r="X66" s="11"/>
      <c r="Y66" s="11"/>
      <c r="Z66" s="2"/>
      <c r="AA66" s="2"/>
    </row>
    <row r="67" spans="1:27" ht="14.25" customHeight="1">
      <c r="A67" s="1"/>
      <c r="B67" s="1"/>
      <c r="C67" s="9"/>
      <c r="D67" s="9"/>
      <c r="E67" s="9"/>
      <c r="F67" s="9"/>
      <c r="G67" s="9"/>
      <c r="H67" s="9"/>
      <c r="I67" s="9"/>
      <c r="J67" s="45"/>
      <c r="K67" s="9"/>
      <c r="L67" s="9"/>
      <c r="M67" s="9"/>
      <c r="N67" s="9"/>
      <c r="O67" s="9"/>
      <c r="P67" s="9"/>
      <c r="Q67" s="9"/>
      <c r="R67" s="9"/>
      <c r="S67" s="9"/>
      <c r="T67" s="11"/>
      <c r="U67" s="11"/>
      <c r="V67" s="11"/>
      <c r="W67" s="11"/>
      <c r="X67" s="11"/>
      <c r="Y67" s="11"/>
      <c r="Z67" s="2"/>
      <c r="AA67" s="2"/>
    </row>
    <row r="68" spans="1:27" ht="14.25" customHeight="1">
      <c r="A68" s="1"/>
      <c r="B68" s="1"/>
      <c r="C68" s="9"/>
      <c r="D68" s="9"/>
      <c r="E68" s="9"/>
      <c r="F68" s="9"/>
      <c r="G68" s="9"/>
      <c r="H68" s="9"/>
      <c r="I68" s="9"/>
      <c r="J68" s="45"/>
      <c r="K68" s="9"/>
      <c r="L68" s="9"/>
      <c r="M68" s="9"/>
      <c r="N68" s="9"/>
      <c r="O68" s="9"/>
      <c r="P68" s="9"/>
      <c r="Q68" s="9"/>
      <c r="R68" s="9"/>
      <c r="S68" s="9"/>
      <c r="T68" s="11"/>
      <c r="U68" s="11"/>
      <c r="V68" s="11"/>
      <c r="W68" s="11"/>
      <c r="X68" s="11"/>
      <c r="Y68" s="11"/>
      <c r="Z68" s="2"/>
      <c r="AA68" s="2"/>
    </row>
    <row r="69" spans="1:27" ht="14.25" customHeight="1">
      <c r="A69" s="1"/>
      <c r="B69" s="1"/>
      <c r="C69" s="9"/>
      <c r="D69" s="9"/>
      <c r="E69" s="9"/>
      <c r="F69" s="9"/>
      <c r="G69" s="9"/>
      <c r="H69" s="9"/>
      <c r="I69" s="9"/>
      <c r="J69" s="45"/>
      <c r="K69" s="9"/>
      <c r="L69" s="9"/>
      <c r="M69" s="9"/>
      <c r="N69" s="9"/>
      <c r="O69" s="9"/>
      <c r="P69" s="9"/>
      <c r="Q69" s="9"/>
      <c r="R69" s="9"/>
      <c r="S69" s="9"/>
      <c r="T69" s="11"/>
      <c r="U69" s="11"/>
      <c r="V69" s="11"/>
      <c r="W69" s="11"/>
      <c r="X69" s="11"/>
      <c r="Y69" s="11"/>
      <c r="Z69" s="2"/>
      <c r="AA69" s="2"/>
    </row>
    <row r="70" spans="1:27" ht="14.25" customHeight="1">
      <c r="A70" s="1"/>
      <c r="B70" s="1"/>
      <c r="C70" s="9"/>
      <c r="D70" s="9"/>
      <c r="E70" s="9"/>
      <c r="F70" s="9"/>
      <c r="G70" s="9"/>
      <c r="H70" s="9"/>
      <c r="I70" s="9"/>
      <c r="J70" s="45"/>
      <c r="K70" s="9"/>
      <c r="L70" s="9"/>
      <c r="M70" s="9"/>
      <c r="N70" s="9"/>
      <c r="O70" s="9"/>
      <c r="P70" s="9"/>
      <c r="Q70" s="9"/>
      <c r="R70" s="9"/>
      <c r="S70" s="9"/>
      <c r="T70" s="11"/>
      <c r="U70" s="11"/>
      <c r="V70" s="11"/>
      <c r="W70" s="11"/>
      <c r="X70" s="11"/>
      <c r="Y70" s="11"/>
      <c r="Z70" s="2"/>
      <c r="AA70" s="2"/>
    </row>
    <row r="71" spans="1:27" ht="14.25" customHeight="1">
      <c r="A71" s="1"/>
      <c r="B71" s="1"/>
      <c r="C71" s="9"/>
      <c r="D71" s="9"/>
      <c r="E71" s="9"/>
      <c r="F71" s="9"/>
      <c r="G71" s="9"/>
      <c r="H71" s="9"/>
      <c r="I71" s="9"/>
      <c r="J71" s="45"/>
      <c r="K71" s="9"/>
      <c r="L71" s="9"/>
      <c r="M71" s="9"/>
      <c r="N71" s="9"/>
      <c r="O71" s="9"/>
      <c r="P71" s="9"/>
      <c r="Q71" s="9"/>
      <c r="R71" s="9"/>
      <c r="S71" s="9"/>
      <c r="T71" s="11"/>
      <c r="U71" s="11"/>
      <c r="V71" s="11"/>
      <c r="W71" s="11"/>
      <c r="X71" s="11"/>
      <c r="Y71" s="11"/>
      <c r="Z71" s="2"/>
      <c r="AA71" s="2"/>
    </row>
    <row r="72" spans="1:27" ht="14.25" customHeight="1">
      <c r="A72" s="1"/>
      <c r="B72" s="1"/>
      <c r="C72" s="9"/>
      <c r="D72" s="9"/>
      <c r="E72" s="9"/>
      <c r="F72" s="9"/>
      <c r="G72" s="9"/>
      <c r="H72" s="9"/>
      <c r="I72" s="9"/>
      <c r="J72" s="45"/>
      <c r="K72" s="9"/>
      <c r="L72" s="9"/>
      <c r="M72" s="9"/>
      <c r="N72" s="9"/>
      <c r="O72" s="9"/>
      <c r="P72" s="9"/>
      <c r="Q72" s="9"/>
      <c r="R72" s="9"/>
      <c r="S72" s="9"/>
      <c r="T72" s="11"/>
      <c r="U72" s="11"/>
      <c r="V72" s="11"/>
      <c r="W72" s="11"/>
      <c r="X72" s="11"/>
      <c r="Y72" s="11"/>
      <c r="Z72" s="2"/>
      <c r="AA72" s="2"/>
    </row>
    <row r="73" spans="1:27" ht="14.25" customHeight="1">
      <c r="A73" s="1"/>
      <c r="B73" s="1"/>
      <c r="C73" s="9"/>
      <c r="D73" s="9"/>
      <c r="E73" s="9"/>
      <c r="F73" s="9"/>
      <c r="G73" s="9"/>
      <c r="H73" s="9"/>
      <c r="I73" s="9"/>
      <c r="J73" s="45"/>
      <c r="K73" s="9"/>
      <c r="L73" s="9"/>
      <c r="M73" s="9"/>
      <c r="N73" s="9"/>
      <c r="O73" s="9"/>
      <c r="P73" s="9"/>
      <c r="Q73" s="9"/>
      <c r="R73" s="9"/>
      <c r="S73" s="9"/>
      <c r="T73" s="11"/>
      <c r="U73" s="11"/>
      <c r="V73" s="11"/>
      <c r="W73" s="11"/>
      <c r="X73" s="11"/>
      <c r="Y73" s="11"/>
      <c r="Z73" s="2"/>
      <c r="AA73" s="2"/>
    </row>
    <row r="74" spans="1:27" ht="14.25" customHeight="1">
      <c r="A74" s="1"/>
      <c r="B74" s="1"/>
      <c r="C74" s="9"/>
      <c r="D74" s="9"/>
      <c r="E74" s="9"/>
      <c r="F74" s="9"/>
      <c r="G74" s="9"/>
      <c r="H74" s="9"/>
      <c r="I74" s="9"/>
      <c r="J74" s="45"/>
      <c r="K74" s="9"/>
      <c r="L74" s="9"/>
      <c r="M74" s="9"/>
      <c r="N74" s="9"/>
      <c r="O74" s="9"/>
      <c r="P74" s="9"/>
      <c r="Q74" s="9"/>
      <c r="R74" s="9"/>
      <c r="S74" s="9"/>
      <c r="T74" s="11"/>
      <c r="U74" s="11"/>
      <c r="V74" s="11"/>
      <c r="W74" s="11"/>
      <c r="X74" s="11"/>
      <c r="Y74" s="11"/>
      <c r="Z74" s="2"/>
      <c r="AA74" s="2"/>
    </row>
    <row r="75" spans="1:27" ht="14.25" customHeight="1">
      <c r="A75" s="1"/>
      <c r="B75" s="1"/>
      <c r="C75" s="9"/>
      <c r="D75" s="9"/>
      <c r="E75" s="9"/>
      <c r="F75" s="9"/>
      <c r="G75" s="9"/>
      <c r="H75" s="9"/>
      <c r="I75" s="9"/>
      <c r="J75" s="45"/>
      <c r="K75" s="9"/>
      <c r="L75" s="9"/>
      <c r="M75" s="9"/>
      <c r="N75" s="9"/>
      <c r="O75" s="9"/>
      <c r="P75" s="9"/>
      <c r="Q75" s="9"/>
      <c r="R75" s="9"/>
      <c r="S75" s="9"/>
      <c r="T75" s="11"/>
      <c r="U75" s="11"/>
      <c r="V75" s="11"/>
      <c r="W75" s="11"/>
      <c r="X75" s="11"/>
      <c r="Y75" s="11"/>
      <c r="Z75" s="2"/>
      <c r="AA75" s="2"/>
    </row>
    <row r="76" spans="1:27" ht="14.25" customHeight="1">
      <c r="A76" s="1"/>
      <c r="B76" s="1"/>
      <c r="C76" s="9"/>
      <c r="D76" s="9"/>
      <c r="E76" s="9"/>
      <c r="F76" s="9"/>
      <c r="G76" s="9"/>
      <c r="H76" s="9"/>
      <c r="I76" s="9"/>
      <c r="J76" s="45"/>
      <c r="K76" s="9"/>
      <c r="L76" s="9"/>
      <c r="M76" s="9"/>
      <c r="N76" s="9"/>
      <c r="O76" s="9"/>
      <c r="P76" s="9"/>
      <c r="Q76" s="9"/>
      <c r="R76" s="9"/>
      <c r="S76" s="9"/>
      <c r="T76" s="11"/>
      <c r="U76" s="11"/>
      <c r="V76" s="11"/>
      <c r="W76" s="11"/>
      <c r="X76" s="11"/>
      <c r="Y76" s="11"/>
      <c r="Z76" s="2"/>
      <c r="AA76" s="2"/>
    </row>
    <row r="77" spans="1:27" ht="14.25" customHeight="1">
      <c r="A77" s="1"/>
      <c r="B77" s="1"/>
      <c r="C77" s="9"/>
      <c r="D77" s="9"/>
      <c r="E77" s="9"/>
      <c r="F77" s="9"/>
      <c r="G77" s="9"/>
      <c r="H77" s="9"/>
      <c r="I77" s="9"/>
      <c r="J77" s="9"/>
      <c r="K77" s="9"/>
      <c r="L77" s="9"/>
      <c r="M77" s="9"/>
      <c r="N77" s="9"/>
      <c r="O77" s="9"/>
      <c r="P77" s="9"/>
      <c r="Q77" s="9"/>
      <c r="R77" s="9"/>
      <c r="S77" s="9"/>
      <c r="T77" s="11"/>
      <c r="U77" s="11"/>
      <c r="V77" s="11"/>
      <c r="W77" s="11"/>
      <c r="X77" s="11"/>
      <c r="Y77" s="11"/>
      <c r="Z77" s="2"/>
      <c r="AA77" s="2"/>
    </row>
    <row r="78" spans="1:27"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2"/>
      <c r="AA78" s="2"/>
    </row>
    <row r="79" spans="1:27"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2"/>
      <c r="AA79" s="2"/>
    </row>
    <row r="80" spans="1:27"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2"/>
      <c r="AA80" s="2"/>
    </row>
    <row r="81" spans="1:27"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2"/>
      <c r="AA81" s="2"/>
    </row>
    <row r="82" spans="1:27"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2"/>
      <c r="AA82" s="2"/>
    </row>
    <row r="83" spans="1:27"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2"/>
      <c r="AA83" s="2"/>
    </row>
    <row r="84" spans="1:27"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2"/>
      <c r="AA84" s="2"/>
    </row>
    <row r="85" spans="1:27"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2"/>
      <c r="AA85" s="2"/>
    </row>
    <row r="86" spans="1:27"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2"/>
      <c r="AA86" s="2"/>
    </row>
    <row r="87" spans="1:2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2"/>
      <c r="AA87" s="2"/>
    </row>
    <row r="88" spans="1:27"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2"/>
      <c r="AA88" s="2"/>
    </row>
    <row r="89" spans="1:27"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2"/>
      <c r="AA89" s="2"/>
    </row>
    <row r="90" spans="1:27"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2"/>
      <c r="AA90" s="2"/>
    </row>
    <row r="91" spans="1:27"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2"/>
      <c r="AA91" s="2"/>
    </row>
    <row r="92" spans="1:27"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2"/>
      <c r="AA92" s="2"/>
    </row>
    <row r="93" spans="1:27"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2"/>
      <c r="AA93" s="2"/>
    </row>
    <row r="94" spans="1:27"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2"/>
      <c r="AA94" s="2"/>
    </row>
    <row r="95" spans="1:27"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2"/>
      <c r="AA95" s="2"/>
    </row>
    <row r="96" spans="1:27"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spans="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spans="1:25"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row>
    <row r="129" spans="1:25"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spans="1:25"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row>
    <row r="131" spans="1:25"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spans="1:25"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spans="1:25"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row>
    <row r="135" spans="1:2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spans="1:25"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spans="1:25"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ht="15.75" customHeight="1"/>
    <row r="260" spans="1:25" ht="15.75" customHeight="1"/>
    <row r="261" spans="1:25" ht="15.75" customHeight="1"/>
    <row r="262" spans="1:25" ht="15.75" customHeight="1"/>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9">
    <mergeCell ref="Q6:Q10"/>
    <mergeCell ref="O6:P6"/>
    <mergeCell ref="C4:O4"/>
    <mergeCell ref="A9:C9"/>
    <mergeCell ref="A6:C6"/>
    <mergeCell ref="A7:C7"/>
    <mergeCell ref="A8:C8"/>
    <mergeCell ref="K6:N6"/>
    <mergeCell ref="D6:J6"/>
    <mergeCell ref="N7:N10"/>
    <mergeCell ref="J7:J10"/>
    <mergeCell ref="P7:P10"/>
    <mergeCell ref="A54:C54"/>
    <mergeCell ref="A55:C55"/>
    <mergeCell ref="A58:C58"/>
    <mergeCell ref="A56:C56"/>
    <mergeCell ref="A36:C36"/>
    <mergeCell ref="B38:C38"/>
    <mergeCell ref="A52:C52"/>
    <mergeCell ref="A53:C53"/>
    <mergeCell ref="A50:C50"/>
    <mergeCell ref="A48:C48"/>
    <mergeCell ref="A51:C51"/>
    <mergeCell ref="A1:P1"/>
    <mergeCell ref="A2:P2"/>
    <mergeCell ref="B11:C11"/>
    <mergeCell ref="B24:C24"/>
    <mergeCell ref="A10:C10"/>
    <mergeCell ref="A22:C22"/>
  </mergeCells>
  <printOptions horizontalCentered="1"/>
  <pageMargins left="0.35433070866141736" right="0.15748031496062992" top="0.35433070866141736" bottom="0.98425196850393704" header="0" footer="0.55118110236220474"/>
  <pageSetup scale="50" orientation="landscape" r:id="rId1"/>
  <headerFooter alignWithMargins="0">
    <oddFooter xml:space="preserve">&amp;L&amp;16Lic. Carlos Orsoe Morales Vázquez          Presidente Municipal&amp;C&amp;16Lic. Karla Burguete Torrestiana  Sindica Municipal&amp;R&amp;16Lic. Carlos Agustin Gorrosino Hernández        Tesorero Municipal             &amp;K00+000.&amp;K000000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700"/>
  <sheetViews>
    <sheetView workbookViewId="0">
      <selection activeCell="A5" sqref="A5:L5"/>
    </sheetView>
  </sheetViews>
  <sheetFormatPr baseColWidth="10" defaultColWidth="14.42578125" defaultRowHeight="15" customHeight="1"/>
  <cols>
    <col min="1" max="1" width="15.85546875" style="364" customWidth="1"/>
    <col min="2" max="2" width="9.7109375" style="364" customWidth="1"/>
    <col min="3" max="3" width="8.7109375" style="364" customWidth="1"/>
    <col min="4" max="4" width="7.28515625" style="364" customWidth="1"/>
    <col min="5" max="5" width="8.5703125" style="364" customWidth="1"/>
    <col min="6" max="6" width="7.42578125" style="364" customWidth="1"/>
    <col min="7" max="7" width="5.42578125" style="364" customWidth="1"/>
    <col min="8" max="8" width="20.85546875" style="364" customWidth="1"/>
    <col min="9" max="9" width="2" style="364" hidden="1" customWidth="1"/>
    <col min="10" max="10" width="17.140625" style="364" hidden="1" customWidth="1"/>
    <col min="11" max="11" width="16.42578125" style="436" customWidth="1"/>
    <col min="12" max="12" width="16.85546875" style="402" customWidth="1"/>
    <col min="13" max="16384" width="14.42578125" style="364"/>
  </cols>
  <sheetData>
    <row r="1" spans="1:12" ht="15" customHeight="1">
      <c r="A1" s="140"/>
      <c r="B1" s="140"/>
      <c r="C1" s="140"/>
      <c r="D1" s="140"/>
      <c r="E1" s="140"/>
      <c r="F1" s="140"/>
      <c r="G1" s="140"/>
      <c r="H1" s="140"/>
      <c r="I1" s="140"/>
      <c r="J1" s="140"/>
      <c r="K1" s="362"/>
      <c r="L1" s="363" t="s">
        <v>80</v>
      </c>
    </row>
    <row r="2" spans="1:12" ht="12">
      <c r="A2" s="509" t="s">
        <v>81</v>
      </c>
      <c r="B2" s="510"/>
      <c r="C2" s="510"/>
      <c r="D2" s="510"/>
      <c r="E2" s="510"/>
      <c r="F2" s="510"/>
      <c r="G2" s="510"/>
      <c r="H2" s="510"/>
      <c r="I2" s="510"/>
      <c r="J2" s="510"/>
      <c r="K2" s="510"/>
      <c r="L2" s="511"/>
    </row>
    <row r="3" spans="1:12" ht="12">
      <c r="A3" s="518" t="s">
        <v>7</v>
      </c>
      <c r="B3" s="513"/>
      <c r="C3" s="513"/>
      <c r="D3" s="513"/>
      <c r="E3" s="513"/>
      <c r="F3" s="513"/>
      <c r="G3" s="513"/>
      <c r="H3" s="513"/>
      <c r="I3" s="513"/>
      <c r="J3" s="513"/>
      <c r="K3" s="513"/>
      <c r="L3" s="513"/>
    </row>
    <row r="4" spans="1:12" ht="12">
      <c r="A4" s="361"/>
      <c r="B4" s="361"/>
      <c r="C4" s="361"/>
      <c r="D4" s="361"/>
      <c r="E4" s="361"/>
      <c r="F4" s="361"/>
      <c r="G4" s="361"/>
      <c r="H4" s="361"/>
      <c r="I4" s="361"/>
      <c r="J4" s="361"/>
      <c r="K4" s="365"/>
      <c r="L4" s="366"/>
    </row>
    <row r="5" spans="1:12" ht="12">
      <c r="A5" s="518" t="s">
        <v>9</v>
      </c>
      <c r="B5" s="513"/>
      <c r="C5" s="513"/>
      <c r="D5" s="513"/>
      <c r="E5" s="513"/>
      <c r="F5" s="513"/>
      <c r="G5" s="513"/>
      <c r="H5" s="513"/>
      <c r="I5" s="513"/>
      <c r="J5" s="513"/>
      <c r="K5" s="513"/>
      <c r="L5" s="513"/>
    </row>
    <row r="6" spans="1:12" ht="12">
      <c r="A6" s="367"/>
      <c r="B6" s="359"/>
      <c r="C6" s="359"/>
      <c r="D6" s="359"/>
      <c r="E6" s="359"/>
      <c r="F6" s="359"/>
      <c r="G6" s="359"/>
      <c r="H6" s="359"/>
      <c r="I6" s="359"/>
      <c r="J6" s="359"/>
      <c r="K6" s="368"/>
      <c r="L6" s="369"/>
    </row>
    <row r="7" spans="1:12" ht="24">
      <c r="A7" s="370" t="s">
        <v>83</v>
      </c>
      <c r="B7" s="371" t="s">
        <v>84</v>
      </c>
      <c r="C7" s="372" t="s">
        <v>85</v>
      </c>
      <c r="D7" s="515" t="s">
        <v>87</v>
      </c>
      <c r="E7" s="516"/>
      <c r="F7" s="516"/>
      <c r="G7" s="516"/>
      <c r="H7" s="516"/>
      <c r="I7" s="517"/>
      <c r="J7" s="373"/>
      <c r="K7" s="374" t="s">
        <v>88</v>
      </c>
      <c r="L7" s="375" t="s">
        <v>89</v>
      </c>
    </row>
    <row r="8" spans="1:12" ht="12">
      <c r="A8" s="367"/>
      <c r="B8" s="359"/>
      <c r="C8" s="359"/>
      <c r="D8" s="359"/>
      <c r="E8" s="359"/>
      <c r="F8" s="359"/>
      <c r="G8" s="359"/>
      <c r="H8" s="359"/>
      <c r="I8" s="359"/>
      <c r="J8" s="359"/>
      <c r="K8" s="368"/>
      <c r="L8" s="369"/>
    </row>
    <row r="9" spans="1:12" ht="12">
      <c r="A9" s="360" t="s">
        <v>91</v>
      </c>
      <c r="B9" s="376" t="s">
        <v>92</v>
      </c>
      <c r="C9" s="359"/>
      <c r="D9" s="377" t="s">
        <v>93</v>
      </c>
      <c r="E9" s="359"/>
      <c r="F9" s="359"/>
      <c r="G9" s="359"/>
      <c r="H9" s="359"/>
      <c r="I9" s="359"/>
      <c r="J9" s="359"/>
      <c r="K9" s="368"/>
      <c r="L9" s="369"/>
    </row>
    <row r="10" spans="1:12" ht="12">
      <c r="A10" s="360" t="s">
        <v>94</v>
      </c>
      <c r="B10" s="376" t="s">
        <v>92</v>
      </c>
      <c r="C10" s="359"/>
      <c r="D10" s="377" t="s">
        <v>95</v>
      </c>
      <c r="E10" s="359"/>
      <c r="F10" s="359"/>
      <c r="G10" s="359"/>
      <c r="H10" s="359"/>
      <c r="I10" s="359"/>
      <c r="J10" s="359"/>
      <c r="K10" s="368"/>
      <c r="L10" s="369"/>
    </row>
    <row r="11" spans="1:12" ht="12">
      <c r="A11" s="360" t="s">
        <v>96</v>
      </c>
      <c r="B11" s="376" t="s">
        <v>92</v>
      </c>
      <c r="C11" s="359"/>
      <c r="D11" s="377" t="s">
        <v>95</v>
      </c>
      <c r="E11" s="359"/>
      <c r="F11" s="359"/>
      <c r="G11" s="359"/>
      <c r="H11" s="359"/>
      <c r="I11" s="359"/>
      <c r="J11" s="359"/>
      <c r="K11" s="368"/>
      <c r="L11" s="369"/>
    </row>
    <row r="12" spans="1:12" ht="12">
      <c r="A12" s="360" t="s">
        <v>97</v>
      </c>
      <c r="B12" s="376" t="s">
        <v>54</v>
      </c>
      <c r="C12" s="376"/>
      <c r="D12" s="378" t="s">
        <v>55</v>
      </c>
      <c r="E12" s="379"/>
      <c r="F12" s="378"/>
      <c r="G12" s="378"/>
      <c r="H12" s="378"/>
      <c r="I12" s="378"/>
      <c r="J12" s="378"/>
      <c r="K12" s="380"/>
      <c r="L12" s="381"/>
    </row>
    <row r="13" spans="1:12" ht="12">
      <c r="A13" s="360" t="s">
        <v>99</v>
      </c>
      <c r="B13" s="376" t="s">
        <v>54</v>
      </c>
      <c r="C13" s="376"/>
      <c r="D13" s="378" t="s">
        <v>63</v>
      </c>
      <c r="E13" s="378"/>
      <c r="F13" s="378"/>
      <c r="G13" s="378"/>
      <c r="H13" s="378"/>
      <c r="I13" s="378"/>
      <c r="J13" s="378"/>
      <c r="K13" s="380"/>
      <c r="L13" s="381"/>
    </row>
    <row r="14" spans="1:12" ht="12">
      <c r="A14" s="382"/>
      <c r="B14" s="376"/>
      <c r="C14" s="376"/>
      <c r="D14" s="378"/>
      <c r="E14" s="378"/>
      <c r="F14" s="378"/>
      <c r="G14" s="378"/>
      <c r="H14" s="378"/>
      <c r="I14" s="378"/>
      <c r="J14" s="378"/>
      <c r="K14" s="380"/>
      <c r="L14" s="381"/>
    </row>
    <row r="15" spans="1:12" ht="12">
      <c r="A15" s="383"/>
      <c r="B15" s="37"/>
      <c r="C15" s="384" t="s">
        <v>101</v>
      </c>
      <c r="D15" s="378" t="s">
        <v>102</v>
      </c>
      <c r="E15" s="385" t="s">
        <v>103</v>
      </c>
      <c r="F15" s="379"/>
      <c r="G15" s="379"/>
      <c r="H15" s="379"/>
      <c r="I15" s="379"/>
      <c r="J15" s="379"/>
      <c r="K15" s="386"/>
      <c r="L15" s="387"/>
    </row>
    <row r="16" spans="1:12" ht="12">
      <c r="A16" s="383"/>
      <c r="B16" s="37"/>
      <c r="C16" s="384"/>
      <c r="D16" s="378"/>
      <c r="E16" s="385"/>
      <c r="F16" s="379"/>
      <c r="G16" s="379"/>
      <c r="H16" s="379"/>
      <c r="I16" s="379"/>
      <c r="J16" s="379"/>
      <c r="K16" s="386"/>
      <c r="L16" s="387"/>
    </row>
    <row r="17" spans="1:12" ht="12">
      <c r="A17" s="383" t="s">
        <v>104</v>
      </c>
      <c r="B17" s="388" t="s">
        <v>105</v>
      </c>
      <c r="C17" s="383" t="s">
        <v>106</v>
      </c>
      <c r="D17" s="140" t="s">
        <v>107</v>
      </c>
      <c r="E17" s="379"/>
      <c r="F17" s="379"/>
      <c r="G17" s="379"/>
      <c r="H17" s="379"/>
      <c r="I17" s="379"/>
      <c r="J17" s="386"/>
      <c r="K17" s="386">
        <f t="shared" ref="K17:K25" si="0">L17/12</f>
        <v>133691.57999999999</v>
      </c>
      <c r="L17" s="389">
        <v>1604298.96</v>
      </c>
    </row>
    <row r="18" spans="1:12" ht="12">
      <c r="A18" s="383" t="s">
        <v>104</v>
      </c>
      <c r="B18" s="388" t="s">
        <v>108</v>
      </c>
      <c r="C18" s="37" t="s">
        <v>106</v>
      </c>
      <c r="D18" s="140" t="s">
        <v>109</v>
      </c>
      <c r="E18" s="378"/>
      <c r="F18" s="379"/>
      <c r="G18" s="379"/>
      <c r="H18" s="379"/>
      <c r="I18" s="379"/>
      <c r="J18" s="386"/>
      <c r="K18" s="386">
        <f t="shared" si="0"/>
        <v>24744.880000000001</v>
      </c>
      <c r="L18" s="389">
        <v>296938.56</v>
      </c>
    </row>
    <row r="19" spans="1:12" ht="12">
      <c r="A19" s="383" t="s">
        <v>104</v>
      </c>
      <c r="B19" s="388" t="s">
        <v>110</v>
      </c>
      <c r="C19" s="37" t="s">
        <v>106</v>
      </c>
      <c r="D19" s="140" t="s">
        <v>111</v>
      </c>
      <c r="E19" s="379"/>
      <c r="F19" s="379"/>
      <c r="G19" s="379"/>
      <c r="H19" s="379"/>
      <c r="I19" s="379"/>
      <c r="J19" s="386"/>
      <c r="K19" s="386">
        <f t="shared" si="0"/>
        <v>42561.741666666669</v>
      </c>
      <c r="L19" s="389">
        <v>510740.9</v>
      </c>
    </row>
    <row r="20" spans="1:12" ht="12">
      <c r="A20" s="383" t="s">
        <v>104</v>
      </c>
      <c r="B20" s="388" t="s">
        <v>112</v>
      </c>
      <c r="C20" s="37" t="s">
        <v>106</v>
      </c>
      <c r="D20" s="140" t="s">
        <v>113</v>
      </c>
      <c r="E20" s="379"/>
      <c r="F20" s="379"/>
      <c r="G20" s="379"/>
      <c r="H20" s="379"/>
      <c r="I20" s="379"/>
      <c r="J20" s="386"/>
      <c r="K20" s="386">
        <f t="shared" si="0"/>
        <v>1112</v>
      </c>
      <c r="L20" s="389">
        <v>13344</v>
      </c>
    </row>
    <row r="21" spans="1:12" ht="12">
      <c r="A21" s="383" t="s">
        <v>104</v>
      </c>
      <c r="B21" s="388" t="s">
        <v>114</v>
      </c>
      <c r="C21" s="37" t="s">
        <v>106</v>
      </c>
      <c r="D21" s="140" t="s">
        <v>115</v>
      </c>
      <c r="E21" s="379"/>
      <c r="F21" s="379"/>
      <c r="G21" s="379"/>
      <c r="H21" s="379"/>
      <c r="I21" s="379"/>
      <c r="J21" s="386"/>
      <c r="K21" s="386">
        <f t="shared" si="0"/>
        <v>3432.78</v>
      </c>
      <c r="L21" s="389">
        <v>41193.360000000001</v>
      </c>
    </row>
    <row r="22" spans="1:12" ht="12">
      <c r="A22" s="383" t="s">
        <v>104</v>
      </c>
      <c r="B22" s="388" t="s">
        <v>116</v>
      </c>
      <c r="C22" s="37" t="s">
        <v>106</v>
      </c>
      <c r="D22" s="390" t="s">
        <v>117</v>
      </c>
      <c r="E22" s="379"/>
      <c r="F22" s="379"/>
      <c r="G22" s="379"/>
      <c r="H22" s="379"/>
      <c r="I22" s="379"/>
      <c r="J22" s="386"/>
      <c r="K22" s="386">
        <f t="shared" si="0"/>
        <v>39411.155833333331</v>
      </c>
      <c r="L22" s="389">
        <v>472933.87</v>
      </c>
    </row>
    <row r="23" spans="1:12" ht="12">
      <c r="A23" s="383" t="s">
        <v>104</v>
      </c>
      <c r="B23" s="388" t="s">
        <v>119</v>
      </c>
      <c r="C23" s="37" t="s">
        <v>106</v>
      </c>
      <c r="D23" s="390" t="s">
        <v>120</v>
      </c>
      <c r="E23" s="379"/>
      <c r="F23" s="379"/>
      <c r="G23" s="379"/>
      <c r="H23" s="379"/>
      <c r="I23" s="379"/>
      <c r="J23" s="386"/>
      <c r="K23" s="386">
        <f t="shared" si="0"/>
        <v>49515.66</v>
      </c>
      <c r="L23" s="389">
        <v>594187.92000000004</v>
      </c>
    </row>
    <row r="24" spans="1:12" ht="12">
      <c r="A24" s="383" t="s">
        <v>104</v>
      </c>
      <c r="B24" s="388" t="s">
        <v>121</v>
      </c>
      <c r="C24" s="37" t="s">
        <v>106</v>
      </c>
      <c r="D24" s="140" t="s">
        <v>122</v>
      </c>
      <c r="E24" s="379"/>
      <c r="F24" s="379"/>
      <c r="G24" s="379"/>
      <c r="H24" s="378"/>
      <c r="I24" s="379"/>
      <c r="J24" s="386"/>
      <c r="K24" s="386">
        <f t="shared" si="0"/>
        <v>6277.5999999999995</v>
      </c>
      <c r="L24" s="391">
        <v>75331.199999999997</v>
      </c>
    </row>
    <row r="25" spans="1:12" ht="12">
      <c r="A25" s="383" t="s">
        <v>104</v>
      </c>
      <c r="B25" s="388" t="s">
        <v>123</v>
      </c>
      <c r="C25" s="37" t="s">
        <v>106</v>
      </c>
      <c r="D25" s="140" t="s">
        <v>124</v>
      </c>
      <c r="E25" s="378"/>
      <c r="F25" s="379"/>
      <c r="G25" s="379"/>
      <c r="H25" s="379"/>
      <c r="I25" s="378"/>
      <c r="J25" s="392"/>
      <c r="K25" s="386">
        <f t="shared" si="0"/>
        <v>4245.083333333333</v>
      </c>
      <c r="L25" s="389">
        <f>50941</f>
        <v>50941</v>
      </c>
    </row>
    <row r="26" spans="1:12" ht="12">
      <c r="A26" s="383"/>
      <c r="B26" s="140"/>
      <c r="C26" s="383"/>
      <c r="D26" s="378" t="s">
        <v>125</v>
      </c>
      <c r="E26" s="378"/>
      <c r="F26" s="379"/>
      <c r="G26" s="379"/>
      <c r="H26" s="379"/>
      <c r="I26" s="378"/>
      <c r="J26" s="392"/>
      <c r="K26" s="380">
        <f>SUM(K17:K25)</f>
        <v>304992.48083333328</v>
      </c>
      <c r="L26" s="393">
        <f>SUM(L17:L25)</f>
        <v>3659909.77</v>
      </c>
    </row>
    <row r="27" spans="1:12" ht="12">
      <c r="A27" s="383"/>
      <c r="B27" s="37"/>
      <c r="C27" s="383"/>
      <c r="D27" s="383"/>
      <c r="E27" s="379"/>
      <c r="F27" s="379"/>
      <c r="G27" s="379"/>
      <c r="H27" s="379"/>
      <c r="I27" s="378"/>
      <c r="J27" s="392"/>
      <c r="K27" s="380"/>
      <c r="L27" s="369"/>
    </row>
    <row r="28" spans="1:12" ht="12">
      <c r="A28" s="383" t="s">
        <v>104</v>
      </c>
      <c r="B28" s="37">
        <v>2111</v>
      </c>
      <c r="C28" s="37" t="s">
        <v>106</v>
      </c>
      <c r="D28" s="379" t="s">
        <v>127</v>
      </c>
      <c r="E28" s="379"/>
      <c r="F28" s="379"/>
      <c r="G28" s="379"/>
      <c r="H28" s="379"/>
      <c r="I28" s="379"/>
      <c r="J28" s="394"/>
      <c r="K28" s="386">
        <f t="shared" ref="K28:K32" si="1">L28/12</f>
        <v>8333.3333333333339</v>
      </c>
      <c r="L28" s="395">
        <v>100000</v>
      </c>
    </row>
    <row r="29" spans="1:12" ht="12">
      <c r="A29" s="383" t="s">
        <v>104</v>
      </c>
      <c r="B29" s="37">
        <v>2141</v>
      </c>
      <c r="C29" s="37" t="s">
        <v>106</v>
      </c>
      <c r="D29" s="396" t="s">
        <v>129</v>
      </c>
      <c r="E29" s="379"/>
      <c r="F29" s="379"/>
      <c r="G29" s="379"/>
      <c r="H29" s="379"/>
      <c r="I29" s="379"/>
      <c r="J29" s="394"/>
      <c r="K29" s="386">
        <f t="shared" si="1"/>
        <v>0</v>
      </c>
      <c r="L29" s="395">
        <v>0</v>
      </c>
    </row>
    <row r="30" spans="1:12" ht="12">
      <c r="A30" s="383" t="s">
        <v>104</v>
      </c>
      <c r="B30" s="37">
        <v>2161</v>
      </c>
      <c r="C30" s="37" t="s">
        <v>106</v>
      </c>
      <c r="D30" s="379" t="s">
        <v>131</v>
      </c>
      <c r="E30" s="379"/>
      <c r="F30" s="379"/>
      <c r="G30" s="379"/>
      <c r="H30" s="379"/>
      <c r="I30" s="379"/>
      <c r="J30" s="394"/>
      <c r="K30" s="386">
        <f t="shared" si="1"/>
        <v>0</v>
      </c>
      <c r="L30" s="395">
        <v>0</v>
      </c>
    </row>
    <row r="31" spans="1:12" ht="12">
      <c r="A31" s="383" t="s">
        <v>104</v>
      </c>
      <c r="B31" s="37">
        <v>2211</v>
      </c>
      <c r="C31" s="37" t="s">
        <v>106</v>
      </c>
      <c r="D31" s="379" t="s">
        <v>132</v>
      </c>
      <c r="E31" s="379"/>
      <c r="F31" s="379"/>
      <c r="G31" s="379"/>
      <c r="H31" s="379"/>
      <c r="I31" s="379"/>
      <c r="J31" s="394"/>
      <c r="K31" s="386">
        <f t="shared" si="1"/>
        <v>4166.666666666667</v>
      </c>
      <c r="L31" s="395">
        <v>50000</v>
      </c>
    </row>
    <row r="32" spans="1:12" ht="12">
      <c r="A32" s="383" t="s">
        <v>104</v>
      </c>
      <c r="B32" s="397">
        <v>2611</v>
      </c>
      <c r="C32" s="37" t="s">
        <v>106</v>
      </c>
      <c r="D32" s="379" t="s">
        <v>133</v>
      </c>
      <c r="E32" s="379"/>
      <c r="F32" s="379"/>
      <c r="G32" s="379"/>
      <c r="H32" s="379"/>
      <c r="I32" s="379"/>
      <c r="J32" s="394"/>
      <c r="K32" s="386">
        <f t="shared" si="1"/>
        <v>0</v>
      </c>
      <c r="L32" s="395">
        <v>0</v>
      </c>
    </row>
    <row r="33" spans="1:12" ht="12">
      <c r="A33" s="383"/>
      <c r="B33" s="383"/>
      <c r="C33" s="37"/>
      <c r="D33" s="378" t="s">
        <v>125</v>
      </c>
      <c r="E33" s="378"/>
      <c r="F33" s="379"/>
      <c r="G33" s="379"/>
      <c r="H33" s="379"/>
      <c r="I33" s="378"/>
      <c r="J33" s="398"/>
      <c r="K33" s="399">
        <f t="shared" ref="K33" si="2">SUM(K28:K32)</f>
        <v>12500</v>
      </c>
      <c r="L33" s="393">
        <f>SUM(L28:L32)</f>
        <v>150000</v>
      </c>
    </row>
    <row r="34" spans="1:12" ht="12">
      <c r="A34" s="383"/>
      <c r="B34" s="383"/>
      <c r="C34" s="37"/>
      <c r="D34" s="379"/>
      <c r="E34" s="379"/>
      <c r="F34" s="379"/>
      <c r="G34" s="379"/>
      <c r="H34" s="379"/>
      <c r="I34" s="378"/>
      <c r="J34" s="398"/>
      <c r="K34" s="368"/>
      <c r="L34" s="393"/>
    </row>
    <row r="35" spans="1:12" ht="12">
      <c r="A35" s="383" t="s">
        <v>104</v>
      </c>
      <c r="B35" s="383" t="s">
        <v>221</v>
      </c>
      <c r="C35" s="37" t="s">
        <v>106</v>
      </c>
      <c r="D35" s="379" t="s">
        <v>245</v>
      </c>
      <c r="E35" s="379"/>
      <c r="F35" s="379"/>
      <c r="G35" s="379"/>
      <c r="H35" s="379"/>
      <c r="I35" s="378"/>
      <c r="J35" s="398"/>
      <c r="K35" s="386">
        <f t="shared" ref="K35:K39" si="3">L35/12</f>
        <v>83.333333333333329</v>
      </c>
      <c r="L35" s="395">
        <v>1000</v>
      </c>
    </row>
    <row r="36" spans="1:12" ht="12">
      <c r="A36" s="383" t="s">
        <v>104</v>
      </c>
      <c r="B36" s="397">
        <v>3361</v>
      </c>
      <c r="C36" s="37" t="s">
        <v>106</v>
      </c>
      <c r="D36" s="379" t="s">
        <v>134</v>
      </c>
      <c r="E36" s="379"/>
      <c r="F36" s="379"/>
      <c r="G36" s="379"/>
      <c r="H36" s="379"/>
      <c r="I36" s="379"/>
      <c r="J36" s="394"/>
      <c r="K36" s="386">
        <f t="shared" si="3"/>
        <v>0</v>
      </c>
      <c r="L36" s="395">
        <v>0</v>
      </c>
    </row>
    <row r="37" spans="1:12" ht="12">
      <c r="A37" s="383" t="s">
        <v>104</v>
      </c>
      <c r="B37" s="397">
        <v>3711</v>
      </c>
      <c r="C37" s="37" t="s">
        <v>106</v>
      </c>
      <c r="D37" s="379" t="s">
        <v>135</v>
      </c>
      <c r="E37" s="379"/>
      <c r="F37" s="379"/>
      <c r="G37" s="379"/>
      <c r="H37" s="379"/>
      <c r="I37" s="379"/>
      <c r="J37" s="394"/>
      <c r="K37" s="386">
        <f t="shared" si="3"/>
        <v>0</v>
      </c>
      <c r="L37" s="395">
        <v>0</v>
      </c>
    </row>
    <row r="38" spans="1:12" ht="12">
      <c r="A38" s="383" t="s">
        <v>104</v>
      </c>
      <c r="B38" s="397">
        <v>3721</v>
      </c>
      <c r="C38" s="37" t="s">
        <v>106</v>
      </c>
      <c r="D38" s="379" t="s">
        <v>137</v>
      </c>
      <c r="E38" s="379"/>
      <c r="F38" s="379"/>
      <c r="G38" s="379"/>
      <c r="H38" s="378"/>
      <c r="I38" s="379"/>
      <c r="J38" s="394"/>
      <c r="K38" s="386">
        <f t="shared" si="3"/>
        <v>3333.3333333333335</v>
      </c>
      <c r="L38" s="395">
        <v>40000</v>
      </c>
    </row>
    <row r="39" spans="1:12" ht="12">
      <c r="A39" s="383" t="s">
        <v>104</v>
      </c>
      <c r="B39" s="397">
        <v>3751</v>
      </c>
      <c r="C39" s="37" t="s">
        <v>106</v>
      </c>
      <c r="D39" s="379" t="s">
        <v>139</v>
      </c>
      <c r="E39" s="379"/>
      <c r="F39" s="379"/>
      <c r="G39" s="379"/>
      <c r="H39" s="379"/>
      <c r="I39" s="379"/>
      <c r="J39" s="394"/>
      <c r="K39" s="386">
        <f t="shared" si="3"/>
        <v>0</v>
      </c>
      <c r="L39" s="395">
        <v>0</v>
      </c>
    </row>
    <row r="40" spans="1:12" ht="12">
      <c r="A40" s="383"/>
      <c r="B40" s="383"/>
      <c r="C40" s="37"/>
      <c r="D40" s="378" t="s">
        <v>125</v>
      </c>
      <c r="E40" s="378"/>
      <c r="F40" s="379"/>
      <c r="G40" s="379"/>
      <c r="H40" s="379"/>
      <c r="I40" s="378"/>
      <c r="J40" s="392"/>
      <c r="K40" s="380">
        <f t="shared" ref="K40" si="4">SUM(K36:K39)</f>
        <v>3333.3333333333335</v>
      </c>
      <c r="L40" s="393">
        <f>SUM(L35:L39)</f>
        <v>41000</v>
      </c>
    </row>
    <row r="41" spans="1:12" ht="12">
      <c r="A41" s="383"/>
      <c r="B41" s="383"/>
      <c r="C41" s="37"/>
      <c r="D41" s="379"/>
      <c r="E41" s="379"/>
      <c r="F41" s="379"/>
      <c r="G41" s="379"/>
      <c r="H41" s="379"/>
      <c r="I41" s="378"/>
      <c r="J41" s="392"/>
      <c r="K41" s="380"/>
      <c r="L41" s="393"/>
    </row>
    <row r="42" spans="1:12" ht="12">
      <c r="A42" s="383"/>
      <c r="B42" s="397"/>
      <c r="C42" s="37"/>
      <c r="D42" s="378" t="s">
        <v>140</v>
      </c>
      <c r="E42" s="378"/>
      <c r="F42" s="379"/>
      <c r="G42" s="379"/>
      <c r="H42" s="379"/>
      <c r="I42" s="379"/>
      <c r="J42" s="380"/>
      <c r="K42" s="380">
        <f t="shared" ref="K42" si="5">K26+K33+K40</f>
        <v>320825.81416666659</v>
      </c>
      <c r="L42" s="381">
        <f>L26+L33+L40</f>
        <v>3850909.77</v>
      </c>
    </row>
    <row r="43" spans="1:12" ht="12">
      <c r="A43" s="383"/>
      <c r="B43" s="397"/>
      <c r="C43" s="37"/>
      <c r="D43" s="379"/>
      <c r="E43" s="379"/>
      <c r="F43" s="379"/>
      <c r="G43" s="379"/>
      <c r="H43" s="379"/>
      <c r="I43" s="379"/>
      <c r="J43" s="400"/>
      <c r="K43" s="401"/>
      <c r="L43" s="395"/>
    </row>
    <row r="44" spans="1:12" ht="12">
      <c r="A44" s="383"/>
      <c r="B44" s="397"/>
      <c r="C44" s="37"/>
      <c r="D44" s="379"/>
      <c r="E44" s="379"/>
      <c r="F44" s="379"/>
      <c r="G44" s="379"/>
      <c r="H44" s="379"/>
      <c r="I44" s="379"/>
      <c r="J44" s="400"/>
      <c r="K44" s="401"/>
      <c r="L44" s="395"/>
    </row>
    <row r="45" spans="1:12" ht="12">
      <c r="A45" s="383"/>
      <c r="B45" s="397"/>
      <c r="C45" s="37"/>
      <c r="D45" s="379"/>
      <c r="E45" s="379"/>
      <c r="F45" s="379"/>
      <c r="G45" s="379"/>
      <c r="H45" s="379"/>
      <c r="I45" s="379"/>
      <c r="J45" s="400"/>
      <c r="K45" s="401"/>
      <c r="L45" s="395"/>
    </row>
    <row r="46" spans="1:12" ht="12">
      <c r="A46" s="383"/>
      <c r="B46" s="397"/>
      <c r="C46" s="37"/>
      <c r="D46" s="379"/>
      <c r="E46" s="379"/>
      <c r="F46" s="379"/>
      <c r="G46" s="379"/>
      <c r="H46" s="379"/>
      <c r="I46" s="379"/>
      <c r="J46" s="400"/>
      <c r="K46" s="401"/>
      <c r="L46" s="395"/>
    </row>
    <row r="47" spans="1:12" ht="12">
      <c r="A47" s="360" t="s">
        <v>91</v>
      </c>
      <c r="B47" s="376" t="s">
        <v>92</v>
      </c>
      <c r="C47" s="359"/>
      <c r="D47" s="377" t="s">
        <v>93</v>
      </c>
      <c r="E47" s="359"/>
      <c r="F47" s="379"/>
      <c r="G47" s="379"/>
      <c r="H47" s="379"/>
      <c r="I47" s="379"/>
      <c r="J47" s="400"/>
      <c r="K47" s="401"/>
      <c r="L47" s="395"/>
    </row>
    <row r="48" spans="1:12" ht="12">
      <c r="A48" s="360" t="s">
        <v>94</v>
      </c>
      <c r="B48" s="376" t="s">
        <v>92</v>
      </c>
      <c r="C48" s="359"/>
      <c r="D48" s="377" t="s">
        <v>95</v>
      </c>
      <c r="E48" s="359"/>
      <c r="F48" s="379"/>
      <c r="G48" s="379"/>
      <c r="H48" s="379"/>
      <c r="I48" s="379"/>
      <c r="J48" s="400"/>
      <c r="K48" s="401"/>
      <c r="L48" s="395"/>
    </row>
    <row r="49" spans="1:12" ht="12">
      <c r="A49" s="360" t="s">
        <v>96</v>
      </c>
      <c r="B49" s="376" t="s">
        <v>92</v>
      </c>
      <c r="C49" s="359"/>
      <c r="D49" s="377" t="s">
        <v>95</v>
      </c>
      <c r="E49" s="359"/>
      <c r="F49" s="379"/>
      <c r="G49" s="379"/>
      <c r="H49" s="379"/>
      <c r="I49" s="379"/>
      <c r="J49" s="400"/>
      <c r="K49" s="401"/>
      <c r="L49" s="395"/>
    </row>
    <row r="50" spans="1:12" ht="12">
      <c r="A50" s="360" t="s">
        <v>97</v>
      </c>
      <c r="B50" s="376" t="s">
        <v>54</v>
      </c>
      <c r="C50" s="376"/>
      <c r="D50" s="378" t="s">
        <v>55</v>
      </c>
      <c r="E50" s="379"/>
      <c r="F50" s="379"/>
      <c r="G50" s="379"/>
      <c r="H50" s="379"/>
      <c r="I50" s="379"/>
      <c r="J50" s="400"/>
      <c r="K50" s="401"/>
      <c r="L50" s="395"/>
    </row>
    <row r="51" spans="1:12" ht="12">
      <c r="A51" s="360" t="s">
        <v>99</v>
      </c>
      <c r="B51" s="376" t="s">
        <v>54</v>
      </c>
      <c r="C51" s="376"/>
      <c r="D51" s="378" t="s">
        <v>63</v>
      </c>
      <c r="E51" s="378"/>
      <c r="F51" s="379"/>
      <c r="G51" s="379"/>
      <c r="H51" s="379"/>
      <c r="I51" s="379"/>
      <c r="J51" s="400"/>
      <c r="K51" s="401"/>
      <c r="L51" s="395"/>
    </row>
    <row r="52" spans="1:12" ht="12">
      <c r="A52" s="383"/>
      <c r="B52" s="397"/>
      <c r="C52" s="37"/>
      <c r="D52" s="379"/>
      <c r="E52" s="379"/>
      <c r="F52" s="379"/>
      <c r="G52" s="379"/>
      <c r="H52" s="379"/>
      <c r="I52" s="379"/>
      <c r="J52" s="400"/>
      <c r="K52" s="401"/>
      <c r="L52" s="395"/>
    </row>
    <row r="53" spans="1:12" ht="12">
      <c r="A53" s="383"/>
      <c r="B53" s="37"/>
      <c r="C53" s="384" t="s">
        <v>142</v>
      </c>
      <c r="D53" s="378" t="s">
        <v>102</v>
      </c>
      <c r="E53" s="385" t="s">
        <v>143</v>
      </c>
      <c r="F53" s="379"/>
      <c r="G53" s="379"/>
      <c r="H53" s="379"/>
      <c r="I53" s="379"/>
      <c r="J53" s="379"/>
      <c r="K53" s="386"/>
    </row>
    <row r="54" spans="1:12" ht="12">
      <c r="A54" s="383"/>
      <c r="B54" s="37"/>
      <c r="C54" s="383"/>
      <c r="D54" s="383"/>
      <c r="E54" s="379"/>
      <c r="F54" s="379"/>
      <c r="G54" s="379"/>
      <c r="H54" s="379"/>
      <c r="I54" s="379"/>
      <c r="J54" s="379"/>
      <c r="K54" s="386"/>
      <c r="L54" s="387"/>
    </row>
    <row r="55" spans="1:12" ht="12">
      <c r="A55" s="383" t="s">
        <v>104</v>
      </c>
      <c r="B55" s="388" t="s">
        <v>144</v>
      </c>
      <c r="C55" s="403" t="s">
        <v>106</v>
      </c>
      <c r="D55" s="140" t="s">
        <v>145</v>
      </c>
      <c r="E55" s="379"/>
      <c r="F55" s="379"/>
      <c r="G55" s="379"/>
      <c r="H55" s="379"/>
      <c r="I55" s="379"/>
      <c r="J55" s="386"/>
      <c r="K55" s="386">
        <f t="shared" ref="K55:K63" si="6">L55/12</f>
        <v>72911.44</v>
      </c>
      <c r="L55" s="404">
        <v>874937.28</v>
      </c>
    </row>
    <row r="56" spans="1:12" ht="12">
      <c r="A56" s="383" t="s">
        <v>104</v>
      </c>
      <c r="B56" s="388" t="s">
        <v>105</v>
      </c>
      <c r="C56" s="403" t="s">
        <v>106</v>
      </c>
      <c r="D56" s="140" t="s">
        <v>107</v>
      </c>
      <c r="E56" s="379"/>
      <c r="F56" s="379"/>
      <c r="G56" s="379"/>
      <c r="H56" s="379"/>
      <c r="I56" s="379"/>
      <c r="J56" s="386"/>
      <c r="K56" s="386">
        <f t="shared" si="6"/>
        <v>242388.81999999998</v>
      </c>
      <c r="L56" s="404">
        <v>2908665.84</v>
      </c>
    </row>
    <row r="57" spans="1:12" ht="12">
      <c r="A57" s="383" t="s">
        <v>104</v>
      </c>
      <c r="B57" s="388" t="s">
        <v>108</v>
      </c>
      <c r="C57" s="403" t="s">
        <v>106</v>
      </c>
      <c r="D57" s="140" t="s">
        <v>109</v>
      </c>
      <c r="E57" s="379"/>
      <c r="F57" s="379"/>
      <c r="G57" s="379"/>
      <c r="H57" s="379"/>
      <c r="I57" s="379"/>
      <c r="J57" s="386"/>
      <c r="K57" s="386">
        <f t="shared" si="6"/>
        <v>51667.34</v>
      </c>
      <c r="L57" s="404">
        <v>620008.07999999996</v>
      </c>
    </row>
    <row r="58" spans="1:12" ht="12">
      <c r="A58" s="383" t="s">
        <v>104</v>
      </c>
      <c r="B58" s="388" t="s">
        <v>112</v>
      </c>
      <c r="C58" s="403" t="s">
        <v>106</v>
      </c>
      <c r="D58" s="140" t="s">
        <v>113</v>
      </c>
      <c r="E58" s="379"/>
      <c r="F58" s="379"/>
      <c r="G58" s="379"/>
      <c r="H58" s="379"/>
      <c r="I58" s="379"/>
      <c r="J58" s="386"/>
      <c r="K58" s="386">
        <f t="shared" si="6"/>
        <v>2896</v>
      </c>
      <c r="L58" s="404">
        <v>34752</v>
      </c>
    </row>
    <row r="59" spans="1:12" ht="12">
      <c r="A59" s="383" t="s">
        <v>104</v>
      </c>
      <c r="B59" s="388" t="s">
        <v>114</v>
      </c>
      <c r="C59" s="403" t="s">
        <v>106</v>
      </c>
      <c r="D59" s="140" t="s">
        <v>115</v>
      </c>
      <c r="E59" s="379"/>
      <c r="F59" s="379"/>
      <c r="G59" s="379"/>
      <c r="H59" s="379"/>
      <c r="I59" s="379"/>
      <c r="J59" s="386"/>
      <c r="K59" s="386">
        <f t="shared" si="6"/>
        <v>5251.7591666666667</v>
      </c>
      <c r="L59" s="404">
        <v>63021.11</v>
      </c>
    </row>
    <row r="60" spans="1:12" ht="12">
      <c r="A60" s="383" t="s">
        <v>104</v>
      </c>
      <c r="B60" s="388" t="s">
        <v>116</v>
      </c>
      <c r="C60" s="403" t="s">
        <v>106</v>
      </c>
      <c r="D60" s="390" t="s">
        <v>117</v>
      </c>
      <c r="E60" s="379"/>
      <c r="F60" s="379"/>
      <c r="G60" s="379"/>
      <c r="H60" s="379"/>
      <c r="I60" s="379"/>
      <c r="J60" s="386"/>
      <c r="K60" s="386">
        <f t="shared" si="6"/>
        <v>72857.915833333333</v>
      </c>
      <c r="L60" s="404">
        <v>874294.99</v>
      </c>
    </row>
    <row r="61" spans="1:12" ht="12">
      <c r="A61" s="383" t="s">
        <v>104</v>
      </c>
      <c r="B61" s="388" t="s">
        <v>119</v>
      </c>
      <c r="C61" s="403" t="s">
        <v>106</v>
      </c>
      <c r="D61" s="390" t="s">
        <v>120</v>
      </c>
      <c r="E61" s="379"/>
      <c r="F61" s="379"/>
      <c r="G61" s="379"/>
      <c r="H61" s="379"/>
      <c r="I61" s="379"/>
      <c r="J61" s="386"/>
      <c r="K61" s="386">
        <f t="shared" si="6"/>
        <v>66140.08</v>
      </c>
      <c r="L61" s="404">
        <v>793680.96</v>
      </c>
    </row>
    <row r="62" spans="1:12" ht="12">
      <c r="A62" s="383" t="s">
        <v>104</v>
      </c>
      <c r="B62" s="388" t="s">
        <v>121</v>
      </c>
      <c r="C62" s="403" t="s">
        <v>106</v>
      </c>
      <c r="D62" s="140" t="s">
        <v>122</v>
      </c>
      <c r="E62" s="379"/>
      <c r="F62" s="379"/>
      <c r="G62" s="379"/>
      <c r="H62" s="379"/>
      <c r="I62" s="379"/>
      <c r="J62" s="386"/>
      <c r="K62" s="386">
        <f t="shared" si="6"/>
        <v>10761.6</v>
      </c>
      <c r="L62" s="391">
        <v>129139.2</v>
      </c>
    </row>
    <row r="63" spans="1:12" ht="12">
      <c r="A63" s="383" t="s">
        <v>104</v>
      </c>
      <c r="B63" s="388" t="s">
        <v>123</v>
      </c>
      <c r="C63" s="403" t="s">
        <v>106</v>
      </c>
      <c r="D63" s="140" t="s">
        <v>124</v>
      </c>
      <c r="E63" s="379"/>
      <c r="F63" s="379"/>
      <c r="G63" s="379"/>
      <c r="H63" s="379"/>
      <c r="I63" s="379"/>
      <c r="J63" s="386"/>
      <c r="K63" s="386">
        <f t="shared" si="6"/>
        <v>5753</v>
      </c>
      <c r="L63" s="404">
        <v>69036</v>
      </c>
    </row>
    <row r="64" spans="1:12" ht="12">
      <c r="A64" s="383"/>
      <c r="B64" s="37"/>
      <c r="C64" s="383"/>
      <c r="D64" s="378" t="s">
        <v>125</v>
      </c>
      <c r="E64" s="378"/>
      <c r="F64" s="379"/>
      <c r="G64" s="379"/>
      <c r="H64" s="379"/>
      <c r="I64" s="378"/>
      <c r="J64" s="392"/>
      <c r="K64" s="380">
        <f t="shared" ref="K64" si="7">SUM(K55:K63)</f>
        <v>530627.95499999996</v>
      </c>
      <c r="L64" s="381">
        <f>SUM(L55:L63)</f>
        <v>6367535.4600000009</v>
      </c>
    </row>
    <row r="65" spans="1:12" ht="12">
      <c r="A65" s="383"/>
      <c r="B65" s="37"/>
      <c r="C65" s="383"/>
      <c r="D65" s="383"/>
      <c r="E65" s="379"/>
      <c r="F65" s="379"/>
      <c r="G65" s="379"/>
      <c r="H65" s="379"/>
      <c r="I65" s="378"/>
      <c r="J65" s="392"/>
      <c r="K65" s="380"/>
      <c r="L65" s="381"/>
    </row>
    <row r="66" spans="1:12" ht="12">
      <c r="A66" s="383"/>
      <c r="B66" s="397"/>
      <c r="C66" s="37"/>
      <c r="D66" s="378" t="s">
        <v>140</v>
      </c>
      <c r="E66" s="378"/>
      <c r="F66" s="379"/>
      <c r="G66" s="379"/>
      <c r="H66" s="379"/>
      <c r="I66" s="379"/>
      <c r="J66" s="398"/>
      <c r="K66" s="399">
        <f t="shared" ref="K66:L66" si="8">K64</f>
        <v>530627.95499999996</v>
      </c>
      <c r="L66" s="393">
        <f t="shared" si="8"/>
        <v>6367535.4600000009</v>
      </c>
    </row>
    <row r="67" spans="1:12" ht="7.5" customHeight="1">
      <c r="A67" s="383"/>
      <c r="B67" s="397"/>
      <c r="C67" s="37"/>
      <c r="D67" s="379"/>
      <c r="E67" s="379"/>
      <c r="F67" s="379"/>
      <c r="G67" s="379"/>
      <c r="H67" s="379"/>
      <c r="I67" s="379"/>
      <c r="J67" s="400"/>
      <c r="K67" s="401"/>
      <c r="L67" s="395"/>
    </row>
    <row r="68" spans="1:12" ht="12">
      <c r="A68" s="360" t="s">
        <v>91</v>
      </c>
      <c r="B68" s="376" t="s">
        <v>92</v>
      </c>
      <c r="C68" s="359"/>
      <c r="D68" s="377" t="s">
        <v>93</v>
      </c>
      <c r="E68" s="359"/>
      <c r="F68" s="384"/>
      <c r="G68" s="384"/>
      <c r="H68" s="379"/>
      <c r="I68" s="379"/>
      <c r="J68" s="379"/>
      <c r="K68" s="386"/>
      <c r="L68" s="369"/>
    </row>
    <row r="69" spans="1:12" ht="12">
      <c r="A69" s="360" t="s">
        <v>94</v>
      </c>
      <c r="B69" s="376" t="s">
        <v>92</v>
      </c>
      <c r="C69" s="359"/>
      <c r="D69" s="377" t="s">
        <v>95</v>
      </c>
      <c r="E69" s="359"/>
      <c r="F69" s="384"/>
      <c r="G69" s="384"/>
      <c r="H69" s="379"/>
      <c r="I69" s="379"/>
      <c r="J69" s="379"/>
      <c r="K69" s="386"/>
      <c r="L69" s="369"/>
    </row>
    <row r="70" spans="1:12" ht="12">
      <c r="A70" s="360" t="s">
        <v>96</v>
      </c>
      <c r="B70" s="376" t="s">
        <v>92</v>
      </c>
      <c r="C70" s="359"/>
      <c r="D70" s="377" t="s">
        <v>95</v>
      </c>
      <c r="E70" s="359"/>
      <c r="F70" s="384"/>
      <c r="G70" s="384"/>
      <c r="H70" s="379"/>
      <c r="I70" s="379"/>
      <c r="J70" s="379"/>
      <c r="K70" s="386"/>
      <c r="L70" s="369"/>
    </row>
    <row r="71" spans="1:12" ht="12">
      <c r="A71" s="360" t="s">
        <v>97</v>
      </c>
      <c r="B71" s="376" t="s">
        <v>54</v>
      </c>
      <c r="C71" s="376"/>
      <c r="D71" s="378" t="s">
        <v>55</v>
      </c>
      <c r="E71" s="379"/>
      <c r="F71" s="384"/>
      <c r="G71" s="384"/>
      <c r="H71" s="379"/>
      <c r="I71" s="379"/>
      <c r="J71" s="379"/>
      <c r="K71" s="386"/>
      <c r="L71" s="369"/>
    </row>
    <row r="72" spans="1:12" ht="12">
      <c r="A72" s="360" t="s">
        <v>99</v>
      </c>
      <c r="B72" s="376" t="s">
        <v>54</v>
      </c>
      <c r="C72" s="376"/>
      <c r="D72" s="378" t="s">
        <v>63</v>
      </c>
      <c r="E72" s="378"/>
      <c r="F72" s="384"/>
      <c r="G72" s="384"/>
      <c r="H72" s="379"/>
      <c r="I72" s="379"/>
      <c r="J72" s="379"/>
      <c r="K72" s="386"/>
      <c r="L72" s="369"/>
    </row>
    <row r="73" spans="1:12" ht="9.75" customHeight="1">
      <c r="A73" s="383"/>
      <c r="B73" s="37"/>
      <c r="C73" s="384"/>
      <c r="D73" s="378"/>
      <c r="E73" s="385"/>
      <c r="F73" s="384"/>
      <c r="G73" s="384"/>
      <c r="H73" s="379"/>
      <c r="I73" s="379"/>
      <c r="J73" s="379"/>
      <c r="K73" s="386"/>
      <c r="L73" s="369"/>
    </row>
    <row r="74" spans="1:12" ht="12">
      <c r="A74" s="383"/>
      <c r="B74" s="37"/>
      <c r="C74" s="384" t="s">
        <v>148</v>
      </c>
      <c r="D74" s="378" t="s">
        <v>102</v>
      </c>
      <c r="E74" s="385" t="s">
        <v>149</v>
      </c>
      <c r="F74" s="384"/>
      <c r="G74" s="384"/>
      <c r="H74" s="379"/>
      <c r="I74" s="379"/>
      <c r="J74" s="379"/>
      <c r="K74" s="386"/>
      <c r="L74" s="369"/>
    </row>
    <row r="75" spans="1:12" ht="9" customHeight="1">
      <c r="A75" s="383"/>
      <c r="B75" s="37"/>
      <c r="C75" s="384"/>
      <c r="D75" s="378"/>
      <c r="E75" s="385"/>
      <c r="F75" s="384"/>
      <c r="G75" s="384"/>
      <c r="H75" s="379"/>
      <c r="I75" s="379"/>
      <c r="J75" s="379"/>
      <c r="K75" s="386"/>
      <c r="L75" s="369"/>
    </row>
    <row r="76" spans="1:12" ht="12">
      <c r="A76" s="383" t="s">
        <v>104</v>
      </c>
      <c r="B76" s="388" t="s">
        <v>144</v>
      </c>
      <c r="C76" s="383" t="s">
        <v>106</v>
      </c>
      <c r="D76" s="140" t="s">
        <v>145</v>
      </c>
      <c r="E76" s="379"/>
      <c r="F76" s="379"/>
      <c r="G76" s="379"/>
      <c r="H76" s="379"/>
      <c r="I76" s="379"/>
      <c r="J76" s="379"/>
      <c r="K76" s="386">
        <f t="shared" ref="K76:K84" si="9">L76/12</f>
        <v>616149.72</v>
      </c>
      <c r="L76" s="404">
        <v>7393796.6399999997</v>
      </c>
    </row>
    <row r="77" spans="1:12" ht="12">
      <c r="A77" s="383" t="s">
        <v>104</v>
      </c>
      <c r="B77" s="388" t="s">
        <v>105</v>
      </c>
      <c r="C77" s="403" t="s">
        <v>106</v>
      </c>
      <c r="D77" s="140" t="s">
        <v>107</v>
      </c>
      <c r="E77" s="379"/>
      <c r="F77" s="379"/>
      <c r="G77" s="379"/>
      <c r="H77" s="379"/>
      <c r="I77" s="379"/>
      <c r="J77" s="405"/>
      <c r="K77" s="386">
        <f t="shared" si="9"/>
        <v>559554.36</v>
      </c>
      <c r="L77" s="404">
        <v>6714652.3200000003</v>
      </c>
    </row>
    <row r="78" spans="1:12" ht="12">
      <c r="A78" s="383" t="s">
        <v>104</v>
      </c>
      <c r="B78" s="388" t="s">
        <v>108</v>
      </c>
      <c r="C78" s="403" t="s">
        <v>106</v>
      </c>
      <c r="D78" s="140" t="s">
        <v>109</v>
      </c>
      <c r="E78" s="379"/>
      <c r="F78" s="379"/>
      <c r="G78" s="379"/>
      <c r="H78" s="379"/>
      <c r="I78" s="379"/>
      <c r="J78" s="405"/>
      <c r="K78" s="386">
        <f t="shared" si="9"/>
        <v>39402.480000000003</v>
      </c>
      <c r="L78" s="404">
        <v>472829.76</v>
      </c>
    </row>
    <row r="79" spans="1:12" ht="12">
      <c r="A79" s="383" t="s">
        <v>104</v>
      </c>
      <c r="B79" s="388" t="s">
        <v>112</v>
      </c>
      <c r="C79" s="403" t="s">
        <v>106</v>
      </c>
      <c r="D79" s="140" t="s">
        <v>113</v>
      </c>
      <c r="E79" s="379"/>
      <c r="F79" s="379"/>
      <c r="G79" s="379"/>
      <c r="H79" s="379"/>
      <c r="I79" s="379"/>
      <c r="J79" s="405"/>
      <c r="K79" s="386">
        <f t="shared" si="9"/>
        <v>7613</v>
      </c>
      <c r="L79" s="404">
        <v>91356</v>
      </c>
    </row>
    <row r="80" spans="1:12" ht="12">
      <c r="A80" s="383" t="s">
        <v>104</v>
      </c>
      <c r="B80" s="388" t="s">
        <v>114</v>
      </c>
      <c r="C80" s="403" t="s">
        <v>106</v>
      </c>
      <c r="D80" s="140" t="s">
        <v>115</v>
      </c>
      <c r="E80" s="379"/>
      <c r="F80" s="379"/>
      <c r="G80" s="379"/>
      <c r="H80" s="379"/>
      <c r="I80" s="379"/>
      <c r="J80" s="405"/>
      <c r="K80" s="386">
        <f t="shared" si="9"/>
        <v>12977.414166666667</v>
      </c>
      <c r="L80" s="404">
        <v>155728.97</v>
      </c>
    </row>
    <row r="81" spans="1:12" ht="12">
      <c r="A81" s="383" t="s">
        <v>104</v>
      </c>
      <c r="B81" s="388" t="s">
        <v>116</v>
      </c>
      <c r="C81" s="403" t="s">
        <v>106</v>
      </c>
      <c r="D81" s="390" t="s">
        <v>117</v>
      </c>
      <c r="E81" s="379"/>
      <c r="F81" s="379"/>
      <c r="G81" s="379"/>
      <c r="H81" s="379"/>
      <c r="I81" s="379"/>
      <c r="J81" s="405"/>
      <c r="K81" s="386">
        <f t="shared" si="9"/>
        <v>205596.63166666668</v>
      </c>
      <c r="L81" s="404">
        <v>2467159.58</v>
      </c>
    </row>
    <row r="82" spans="1:12" ht="12">
      <c r="A82" s="383" t="s">
        <v>104</v>
      </c>
      <c r="B82" s="388" t="s">
        <v>119</v>
      </c>
      <c r="C82" s="403" t="s">
        <v>106</v>
      </c>
      <c r="D82" s="390" t="s">
        <v>120</v>
      </c>
      <c r="E82" s="379"/>
      <c r="F82" s="379"/>
      <c r="G82" s="379"/>
      <c r="H82" s="379"/>
      <c r="I82" s="379"/>
      <c r="J82" s="405"/>
      <c r="K82" s="386">
        <f t="shared" si="9"/>
        <v>9147.32</v>
      </c>
      <c r="L82" s="404">
        <v>109767.84</v>
      </c>
    </row>
    <row r="83" spans="1:12" ht="12">
      <c r="A83" s="383" t="s">
        <v>104</v>
      </c>
      <c r="B83" s="388" t="s">
        <v>121</v>
      </c>
      <c r="C83" s="403" t="s">
        <v>106</v>
      </c>
      <c r="D83" s="140" t="s">
        <v>122</v>
      </c>
      <c r="E83" s="379"/>
      <c r="F83" s="379"/>
      <c r="G83" s="379"/>
      <c r="H83" s="379"/>
      <c r="I83" s="379"/>
      <c r="J83" s="405"/>
      <c r="K83" s="386">
        <f t="shared" si="9"/>
        <v>29594.399999999998</v>
      </c>
      <c r="L83" s="391">
        <v>355132.8</v>
      </c>
    </row>
    <row r="84" spans="1:12" ht="12">
      <c r="A84" s="383" t="s">
        <v>104</v>
      </c>
      <c r="B84" s="388" t="s">
        <v>123</v>
      </c>
      <c r="C84" s="37" t="s">
        <v>106</v>
      </c>
      <c r="D84" s="140" t="s">
        <v>124</v>
      </c>
      <c r="E84" s="379"/>
      <c r="F84" s="379"/>
      <c r="G84" s="379"/>
      <c r="H84" s="379"/>
      <c r="I84" s="379"/>
      <c r="J84" s="405"/>
      <c r="K84" s="386">
        <f t="shared" si="9"/>
        <v>15875.75</v>
      </c>
      <c r="L84" s="404">
        <v>190509</v>
      </c>
    </row>
    <row r="85" spans="1:12" ht="12">
      <c r="A85" s="383"/>
      <c r="B85" s="37"/>
      <c r="C85" s="37"/>
      <c r="D85" s="378" t="s">
        <v>125</v>
      </c>
      <c r="E85" s="378"/>
      <c r="F85" s="376"/>
      <c r="G85" s="376"/>
      <c r="H85" s="379"/>
      <c r="I85" s="378"/>
      <c r="J85" s="392"/>
      <c r="K85" s="380">
        <f t="shared" ref="K85" si="10">SUM(K76:K84)</f>
        <v>1495911.0758333332</v>
      </c>
      <c r="L85" s="381">
        <f>SUM(L76:L84)</f>
        <v>17950932.910000004</v>
      </c>
    </row>
    <row r="86" spans="1:12" ht="12">
      <c r="A86" s="383" t="s">
        <v>104</v>
      </c>
      <c r="B86" s="403">
        <v>2111</v>
      </c>
      <c r="C86" s="403" t="s">
        <v>106</v>
      </c>
      <c r="D86" s="379" t="s">
        <v>127</v>
      </c>
      <c r="E86" s="379"/>
      <c r="F86" s="379"/>
      <c r="G86" s="379"/>
      <c r="H86" s="379"/>
      <c r="I86" s="379"/>
      <c r="J86" s="386"/>
      <c r="K86" s="386">
        <f t="shared" ref="K86:K90" si="11">L86/12</f>
        <v>8333.3333333333339</v>
      </c>
      <c r="L86" s="395">
        <v>100000</v>
      </c>
    </row>
    <row r="87" spans="1:12" ht="12">
      <c r="A87" s="383" t="s">
        <v>104</v>
      </c>
      <c r="B87" s="403">
        <v>2121</v>
      </c>
      <c r="C87" s="403" t="s">
        <v>106</v>
      </c>
      <c r="D87" s="379" t="s">
        <v>621</v>
      </c>
      <c r="E87" s="379"/>
      <c r="F87" s="379"/>
      <c r="G87" s="379"/>
      <c r="H87" s="379"/>
      <c r="I87" s="379"/>
      <c r="J87" s="386"/>
      <c r="K87" s="386">
        <f t="shared" si="11"/>
        <v>833.33333333333337</v>
      </c>
      <c r="L87" s="395">
        <v>10000</v>
      </c>
    </row>
    <row r="88" spans="1:12" ht="12">
      <c r="A88" s="383" t="s">
        <v>104</v>
      </c>
      <c r="B88" s="403">
        <v>2141</v>
      </c>
      <c r="C88" s="403" t="s">
        <v>106</v>
      </c>
      <c r="D88" s="396" t="s">
        <v>129</v>
      </c>
      <c r="E88" s="379"/>
      <c r="F88" s="379"/>
      <c r="G88" s="379"/>
      <c r="H88" s="379"/>
      <c r="I88" s="379"/>
      <c r="J88" s="386"/>
      <c r="K88" s="386">
        <f t="shared" si="11"/>
        <v>0</v>
      </c>
      <c r="L88" s="395">
        <v>0</v>
      </c>
    </row>
    <row r="89" spans="1:12" ht="12">
      <c r="A89" s="383" t="s">
        <v>104</v>
      </c>
      <c r="B89" s="403">
        <v>2211</v>
      </c>
      <c r="C89" s="403" t="s">
        <v>106</v>
      </c>
      <c r="D89" s="379" t="s">
        <v>132</v>
      </c>
      <c r="E89" s="379"/>
      <c r="F89" s="379"/>
      <c r="G89" s="379"/>
      <c r="H89" s="379"/>
      <c r="I89" s="379"/>
      <c r="J89" s="394"/>
      <c r="K89" s="386">
        <f t="shared" si="11"/>
        <v>5000</v>
      </c>
      <c r="L89" s="395">
        <v>60000</v>
      </c>
    </row>
    <row r="90" spans="1:12" ht="12">
      <c r="A90" s="383" t="s">
        <v>104</v>
      </c>
      <c r="B90" s="403">
        <v>2611</v>
      </c>
      <c r="C90" s="403" t="s">
        <v>106</v>
      </c>
      <c r="D90" s="379" t="s">
        <v>133</v>
      </c>
      <c r="E90" s="400"/>
      <c r="F90" s="379"/>
      <c r="G90" s="379"/>
      <c r="H90" s="379"/>
      <c r="I90" s="379"/>
      <c r="J90" s="386"/>
      <c r="K90" s="386">
        <f t="shared" si="11"/>
        <v>0</v>
      </c>
      <c r="L90" s="395">
        <v>0</v>
      </c>
    </row>
    <row r="91" spans="1:12" ht="12">
      <c r="A91" s="376"/>
      <c r="B91" s="383"/>
      <c r="C91" s="359"/>
      <c r="D91" s="378" t="s">
        <v>125</v>
      </c>
      <c r="E91" s="378"/>
      <c r="F91" s="378"/>
      <c r="G91" s="378"/>
      <c r="H91" s="378"/>
      <c r="I91" s="378"/>
      <c r="J91" s="392"/>
      <c r="K91" s="380">
        <f>SUM(K86:K90)</f>
        <v>14166.666666666668</v>
      </c>
      <c r="L91" s="393">
        <f>SUM(L86:L90)</f>
        <v>170000</v>
      </c>
    </row>
    <row r="92" spans="1:12" ht="12">
      <c r="A92" s="376"/>
      <c r="B92" s="383"/>
      <c r="C92" s="359"/>
      <c r="D92" s="378"/>
      <c r="E92" s="398"/>
      <c r="F92" s="378"/>
      <c r="G92" s="378"/>
      <c r="H92" s="378"/>
      <c r="I92" s="378"/>
      <c r="J92" s="392"/>
      <c r="K92" s="380"/>
      <c r="L92" s="393"/>
    </row>
    <row r="93" spans="1:12" ht="12">
      <c r="A93" s="383" t="s">
        <v>104</v>
      </c>
      <c r="B93" s="403">
        <v>3141</v>
      </c>
      <c r="C93" s="403" t="s">
        <v>106</v>
      </c>
      <c r="D93" s="406" t="s">
        <v>150</v>
      </c>
      <c r="E93" s="400"/>
      <c r="F93" s="379"/>
      <c r="G93" s="379"/>
      <c r="H93" s="379"/>
      <c r="I93" s="379"/>
      <c r="J93" s="394"/>
      <c r="K93" s="386">
        <f t="shared" ref="K93:K97" si="12">L93/12</f>
        <v>416.66666666666669</v>
      </c>
      <c r="L93" s="395">
        <v>5000</v>
      </c>
    </row>
    <row r="94" spans="1:12" ht="12">
      <c r="A94" s="383" t="s">
        <v>104</v>
      </c>
      <c r="B94" s="403">
        <v>3361</v>
      </c>
      <c r="C94" s="403" t="s">
        <v>106</v>
      </c>
      <c r="D94" s="379" t="s">
        <v>134</v>
      </c>
      <c r="E94" s="400"/>
      <c r="F94" s="379"/>
      <c r="G94" s="379"/>
      <c r="H94" s="379"/>
      <c r="I94" s="379"/>
      <c r="J94" s="394"/>
      <c r="K94" s="386">
        <f t="shared" si="12"/>
        <v>0</v>
      </c>
      <c r="L94" s="395">
        <v>0</v>
      </c>
    </row>
    <row r="95" spans="1:12" ht="12">
      <c r="A95" s="383" t="s">
        <v>104</v>
      </c>
      <c r="B95" s="403">
        <v>3711</v>
      </c>
      <c r="C95" s="403" t="s">
        <v>106</v>
      </c>
      <c r="D95" s="379" t="s">
        <v>135</v>
      </c>
      <c r="E95" s="400"/>
      <c r="F95" s="379"/>
      <c r="G95" s="379"/>
      <c r="H95" s="379"/>
      <c r="I95" s="379"/>
      <c r="J95" s="394"/>
      <c r="K95" s="386">
        <f t="shared" si="12"/>
        <v>0</v>
      </c>
      <c r="L95" s="395">
        <v>0</v>
      </c>
    </row>
    <row r="96" spans="1:12" ht="12">
      <c r="A96" s="383" t="s">
        <v>104</v>
      </c>
      <c r="B96" s="403">
        <v>3721</v>
      </c>
      <c r="C96" s="403" t="s">
        <v>106</v>
      </c>
      <c r="D96" s="406" t="s">
        <v>137</v>
      </c>
      <c r="E96" s="400"/>
      <c r="F96" s="379"/>
      <c r="G96" s="379"/>
      <c r="H96" s="379"/>
      <c r="I96" s="379"/>
      <c r="J96" s="394"/>
      <c r="K96" s="386">
        <f t="shared" si="12"/>
        <v>0</v>
      </c>
      <c r="L96" s="395">
        <v>0</v>
      </c>
    </row>
    <row r="97" spans="1:12" ht="12">
      <c r="A97" s="383" t="s">
        <v>104</v>
      </c>
      <c r="B97" s="403">
        <v>3751</v>
      </c>
      <c r="C97" s="403" t="s">
        <v>106</v>
      </c>
      <c r="D97" s="379" t="s">
        <v>139</v>
      </c>
      <c r="E97" s="400"/>
      <c r="F97" s="379"/>
      <c r="G97" s="379"/>
      <c r="H97" s="379"/>
      <c r="I97" s="379"/>
      <c r="J97" s="394"/>
      <c r="K97" s="386">
        <f t="shared" si="12"/>
        <v>0</v>
      </c>
      <c r="L97" s="395">
        <v>0</v>
      </c>
    </row>
    <row r="98" spans="1:12" ht="12">
      <c r="A98" s="383"/>
      <c r="B98" s="383"/>
      <c r="C98" s="37"/>
      <c r="D98" s="378" t="s">
        <v>125</v>
      </c>
      <c r="E98" s="378"/>
      <c r="F98" s="379"/>
      <c r="G98" s="379"/>
      <c r="H98" s="379"/>
      <c r="I98" s="378"/>
      <c r="J98" s="392"/>
      <c r="K98" s="380">
        <f t="shared" ref="K98:L98" si="13">SUM(K93:K97)</f>
        <v>416.66666666666669</v>
      </c>
      <c r="L98" s="381">
        <f t="shared" si="13"/>
        <v>5000</v>
      </c>
    </row>
    <row r="99" spans="1:12" ht="12">
      <c r="A99" s="383"/>
      <c r="B99" s="383"/>
      <c r="C99" s="37"/>
      <c r="D99" s="379"/>
      <c r="E99" s="400"/>
      <c r="F99" s="379"/>
      <c r="G99" s="379"/>
      <c r="H99" s="379"/>
      <c r="I99" s="378"/>
      <c r="J99" s="392"/>
      <c r="K99" s="380"/>
      <c r="L99" s="381"/>
    </row>
    <row r="100" spans="1:12" ht="12">
      <c r="A100" s="383"/>
      <c r="B100" s="37"/>
      <c r="C100" s="37"/>
      <c r="D100" s="378" t="s">
        <v>140</v>
      </c>
      <c r="E100" s="378"/>
      <c r="F100" s="379"/>
      <c r="G100" s="379"/>
      <c r="H100" s="379"/>
      <c r="I100" s="379"/>
      <c r="J100" s="380"/>
      <c r="K100" s="380">
        <f>K85+K91+K98</f>
        <v>1510494.4091666667</v>
      </c>
      <c r="L100" s="381">
        <f>L85+L91+L98</f>
        <v>18125932.910000004</v>
      </c>
    </row>
    <row r="101" spans="1:12" ht="12">
      <c r="A101" s="383"/>
      <c r="B101" s="37"/>
      <c r="C101" s="37"/>
      <c r="D101" s="379"/>
      <c r="E101" s="400"/>
      <c r="F101" s="379"/>
      <c r="G101" s="379"/>
      <c r="H101" s="379"/>
      <c r="I101" s="379"/>
      <c r="J101" s="386"/>
      <c r="K101" s="386"/>
      <c r="L101" s="395"/>
    </row>
    <row r="102" spans="1:12" ht="12">
      <c r="A102" s="379"/>
      <c r="B102" s="379"/>
      <c r="C102" s="379"/>
      <c r="D102" s="378" t="s">
        <v>152</v>
      </c>
      <c r="E102" s="378"/>
      <c r="F102" s="379"/>
      <c r="G102" s="379"/>
      <c r="H102" s="379"/>
      <c r="I102" s="378"/>
      <c r="J102" s="392"/>
      <c r="K102" s="380">
        <f>K42+K66+K100</f>
        <v>2361948.1783333332</v>
      </c>
      <c r="L102" s="381">
        <f>L42+L66+L100</f>
        <v>28344378.140000004</v>
      </c>
    </row>
    <row r="103" spans="1:12" ht="12">
      <c r="A103" s="379"/>
      <c r="B103" s="379"/>
      <c r="C103" s="379"/>
      <c r="D103" s="379"/>
      <c r="E103" s="379"/>
      <c r="F103" s="379"/>
      <c r="G103" s="379"/>
      <c r="H103" s="379"/>
      <c r="I103" s="378"/>
      <c r="J103" s="392"/>
      <c r="K103" s="380"/>
      <c r="L103" s="381"/>
    </row>
    <row r="104" spans="1:12" ht="12">
      <c r="A104" s="360" t="s">
        <v>91</v>
      </c>
      <c r="B104" s="359">
        <v>1</v>
      </c>
      <c r="C104" s="383"/>
      <c r="D104" s="360" t="s">
        <v>93</v>
      </c>
      <c r="E104" s="400"/>
      <c r="F104" s="379"/>
      <c r="G104" s="379"/>
      <c r="H104" s="379"/>
      <c r="I104" s="378"/>
      <c r="J104" s="392"/>
      <c r="K104" s="380"/>
      <c r="L104" s="381"/>
    </row>
    <row r="105" spans="1:12" ht="12">
      <c r="A105" s="360" t="s">
        <v>94</v>
      </c>
      <c r="B105" s="359">
        <v>3</v>
      </c>
      <c r="C105" s="383"/>
      <c r="D105" s="360" t="s">
        <v>154</v>
      </c>
      <c r="E105" s="400"/>
      <c r="F105" s="379"/>
      <c r="G105" s="379"/>
      <c r="H105" s="379"/>
      <c r="I105" s="378"/>
      <c r="J105" s="392"/>
      <c r="K105" s="380"/>
      <c r="L105" s="381"/>
    </row>
    <row r="106" spans="1:12" ht="12">
      <c r="A106" s="360" t="s">
        <v>96</v>
      </c>
      <c r="B106" s="359">
        <v>1</v>
      </c>
      <c r="C106" s="383"/>
      <c r="D106" s="360" t="s">
        <v>155</v>
      </c>
      <c r="E106" s="400"/>
      <c r="F106" s="379"/>
      <c r="G106" s="379"/>
      <c r="H106" s="379"/>
      <c r="I106" s="378"/>
      <c r="J106" s="392"/>
      <c r="K106" s="380"/>
      <c r="L106" s="381"/>
    </row>
    <row r="107" spans="1:12" ht="12">
      <c r="A107" s="360" t="s">
        <v>97</v>
      </c>
      <c r="B107" s="376" t="s">
        <v>54</v>
      </c>
      <c r="C107" s="376"/>
      <c r="D107" s="378" t="s">
        <v>55</v>
      </c>
      <c r="E107" s="379"/>
      <c r="F107" s="378"/>
      <c r="G107" s="378"/>
      <c r="H107" s="378"/>
      <c r="I107" s="378"/>
      <c r="J107" s="378"/>
      <c r="K107" s="380"/>
      <c r="L107" s="381"/>
    </row>
    <row r="108" spans="1:12" ht="12">
      <c r="A108" s="360" t="s">
        <v>99</v>
      </c>
      <c r="B108" s="376" t="s">
        <v>66</v>
      </c>
      <c r="C108" s="376"/>
      <c r="D108" s="378" t="s">
        <v>67</v>
      </c>
      <c r="E108" s="378"/>
      <c r="F108" s="378"/>
      <c r="G108" s="378"/>
      <c r="H108" s="378"/>
      <c r="I108" s="378"/>
      <c r="J108" s="378"/>
      <c r="K108" s="380"/>
      <c r="L108" s="381"/>
    </row>
    <row r="109" spans="1:12" ht="12">
      <c r="A109" s="383"/>
      <c r="B109" s="37"/>
      <c r="C109" s="383"/>
      <c r="D109" s="383"/>
      <c r="E109" s="400"/>
      <c r="F109" s="379"/>
      <c r="G109" s="379"/>
      <c r="H109" s="379"/>
      <c r="I109" s="379"/>
      <c r="J109" s="379"/>
      <c r="K109" s="386"/>
      <c r="L109" s="395"/>
    </row>
    <row r="110" spans="1:12" ht="12">
      <c r="A110" s="383"/>
      <c r="B110" s="37"/>
      <c r="C110" s="384" t="s">
        <v>157</v>
      </c>
      <c r="D110" s="378" t="s">
        <v>102</v>
      </c>
      <c r="E110" s="385" t="s">
        <v>158</v>
      </c>
      <c r="F110" s="379"/>
      <c r="G110" s="379"/>
      <c r="H110" s="379"/>
      <c r="I110" s="379"/>
      <c r="J110" s="379"/>
      <c r="K110" s="386"/>
      <c r="L110" s="369"/>
    </row>
    <row r="111" spans="1:12" ht="12">
      <c r="A111" s="383"/>
      <c r="B111" s="37"/>
      <c r="C111" s="383"/>
      <c r="D111" s="360"/>
      <c r="E111" s="378"/>
      <c r="F111" s="379"/>
      <c r="G111" s="379"/>
      <c r="H111" s="379"/>
      <c r="I111" s="379"/>
      <c r="J111" s="379"/>
      <c r="K111" s="386"/>
      <c r="L111" s="369"/>
    </row>
    <row r="112" spans="1:12" ht="12">
      <c r="A112" s="383" t="s">
        <v>104</v>
      </c>
      <c r="B112" s="388" t="s">
        <v>105</v>
      </c>
      <c r="C112" s="403" t="s">
        <v>106</v>
      </c>
      <c r="D112" s="140" t="s">
        <v>107</v>
      </c>
      <c r="E112" s="379"/>
      <c r="F112" s="379"/>
      <c r="G112" s="379"/>
      <c r="H112" s="379"/>
      <c r="I112" s="379"/>
      <c r="J112" s="386"/>
      <c r="K112" s="386">
        <f t="shared" ref="K112:K120" si="14">L112/12</f>
        <v>570715.86</v>
      </c>
      <c r="L112" s="404">
        <v>6848590.3200000003</v>
      </c>
    </row>
    <row r="113" spans="1:12" ht="12">
      <c r="A113" s="383" t="s">
        <v>104</v>
      </c>
      <c r="B113" s="388" t="s">
        <v>108</v>
      </c>
      <c r="C113" s="403" t="s">
        <v>106</v>
      </c>
      <c r="D113" s="140" t="s">
        <v>109</v>
      </c>
      <c r="E113" s="379"/>
      <c r="F113" s="379"/>
      <c r="G113" s="379"/>
      <c r="H113" s="379"/>
      <c r="I113" s="379"/>
      <c r="J113" s="386"/>
      <c r="K113" s="386">
        <f t="shared" si="14"/>
        <v>163071.67999999999</v>
      </c>
      <c r="L113" s="404">
        <v>1956860.16</v>
      </c>
    </row>
    <row r="114" spans="1:12" ht="12">
      <c r="A114" s="383" t="s">
        <v>104</v>
      </c>
      <c r="B114" s="388" t="s">
        <v>110</v>
      </c>
      <c r="C114" s="403" t="s">
        <v>106</v>
      </c>
      <c r="D114" s="140" t="s">
        <v>111</v>
      </c>
      <c r="E114" s="379"/>
      <c r="F114" s="379"/>
      <c r="G114" s="379"/>
      <c r="H114" s="379"/>
      <c r="I114" s="379"/>
      <c r="J114" s="386"/>
      <c r="K114" s="386">
        <f t="shared" si="14"/>
        <v>157411.965</v>
      </c>
      <c r="L114" s="391">
        <v>1888943.58</v>
      </c>
    </row>
    <row r="115" spans="1:12" ht="12">
      <c r="A115" s="383" t="s">
        <v>104</v>
      </c>
      <c r="B115" s="388" t="s">
        <v>112</v>
      </c>
      <c r="C115" s="403" t="s">
        <v>106</v>
      </c>
      <c r="D115" s="140" t="s">
        <v>113</v>
      </c>
      <c r="E115" s="379"/>
      <c r="F115" s="379"/>
      <c r="G115" s="379"/>
      <c r="H115" s="379"/>
      <c r="I115" s="379"/>
      <c r="J115" s="386"/>
      <c r="K115" s="386">
        <f t="shared" si="14"/>
        <v>8206</v>
      </c>
      <c r="L115" s="404">
        <v>98472</v>
      </c>
    </row>
    <row r="116" spans="1:12" ht="12">
      <c r="A116" s="383" t="s">
        <v>104</v>
      </c>
      <c r="B116" s="388" t="s">
        <v>114</v>
      </c>
      <c r="C116" s="403" t="s">
        <v>106</v>
      </c>
      <c r="D116" s="140" t="s">
        <v>115</v>
      </c>
      <c r="E116" s="379"/>
      <c r="F116" s="379"/>
      <c r="G116" s="379"/>
      <c r="H116" s="379"/>
      <c r="I116" s="379"/>
      <c r="J116" s="386"/>
      <c r="K116" s="386">
        <f t="shared" si="14"/>
        <v>14105.1325</v>
      </c>
      <c r="L116" s="404">
        <v>169261.59</v>
      </c>
    </row>
    <row r="117" spans="1:12" ht="12">
      <c r="A117" s="383" t="s">
        <v>104</v>
      </c>
      <c r="B117" s="388" t="s">
        <v>116</v>
      </c>
      <c r="C117" s="403" t="s">
        <v>106</v>
      </c>
      <c r="D117" s="390" t="s">
        <v>117</v>
      </c>
      <c r="E117" s="379"/>
      <c r="F117" s="379"/>
      <c r="G117" s="379"/>
      <c r="H117" s="379"/>
      <c r="I117" s="379"/>
      <c r="J117" s="386"/>
      <c r="K117" s="386">
        <f t="shared" si="14"/>
        <v>167086.14583333334</v>
      </c>
      <c r="L117" s="404">
        <v>2005033.75</v>
      </c>
    </row>
    <row r="118" spans="1:12" ht="12">
      <c r="A118" s="383" t="s">
        <v>104</v>
      </c>
      <c r="B118" s="388" t="s">
        <v>119</v>
      </c>
      <c r="C118" s="403" t="s">
        <v>106</v>
      </c>
      <c r="D118" s="390" t="s">
        <v>120</v>
      </c>
      <c r="E118" s="379"/>
      <c r="F118" s="379"/>
      <c r="G118" s="379"/>
      <c r="H118" s="379"/>
      <c r="I118" s="379"/>
      <c r="J118" s="386"/>
      <c r="K118" s="386">
        <f t="shared" si="14"/>
        <v>139893.6</v>
      </c>
      <c r="L118" s="404">
        <v>1678723.2</v>
      </c>
    </row>
    <row r="119" spans="1:12" ht="12">
      <c r="A119" s="383" t="s">
        <v>104</v>
      </c>
      <c r="B119" s="388" t="s">
        <v>121</v>
      </c>
      <c r="C119" s="403" t="s">
        <v>106</v>
      </c>
      <c r="D119" s="140" t="s">
        <v>122</v>
      </c>
      <c r="E119" s="379"/>
      <c r="F119" s="379"/>
      <c r="G119" s="379"/>
      <c r="H119" s="379"/>
      <c r="I119" s="379"/>
      <c r="J119" s="386"/>
      <c r="K119" s="386">
        <f t="shared" si="14"/>
        <v>33181.599999999999</v>
      </c>
      <c r="L119" s="391">
        <v>398179.2</v>
      </c>
    </row>
    <row r="120" spans="1:12" ht="12">
      <c r="A120" s="383" t="s">
        <v>104</v>
      </c>
      <c r="B120" s="388" t="s">
        <v>123</v>
      </c>
      <c r="C120" s="403" t="s">
        <v>106</v>
      </c>
      <c r="D120" s="140" t="s">
        <v>124</v>
      </c>
      <c r="E120" s="379"/>
      <c r="F120" s="379"/>
      <c r="G120" s="379"/>
      <c r="H120" s="379"/>
      <c r="I120" s="379"/>
      <c r="J120" s="386"/>
      <c r="K120" s="386">
        <f t="shared" si="14"/>
        <v>22541.75</v>
      </c>
      <c r="L120" s="404">
        <v>270501</v>
      </c>
    </row>
    <row r="121" spans="1:12" ht="12">
      <c r="A121" s="383"/>
      <c r="B121" s="37"/>
      <c r="C121" s="37"/>
      <c r="D121" s="378" t="s">
        <v>125</v>
      </c>
      <c r="E121" s="378"/>
      <c r="F121" s="379"/>
      <c r="G121" s="379"/>
      <c r="H121" s="379"/>
      <c r="I121" s="378"/>
      <c r="J121" s="380"/>
      <c r="K121" s="380">
        <f t="shared" ref="K121" si="15">SUM(K112:K120)</f>
        <v>1276213.7333333334</v>
      </c>
      <c r="L121" s="381">
        <f>SUM(L112:L120)</f>
        <v>15314564.799999999</v>
      </c>
    </row>
    <row r="122" spans="1:12" ht="12">
      <c r="A122" s="383"/>
      <c r="B122" s="37"/>
      <c r="C122" s="383"/>
      <c r="D122" s="360"/>
      <c r="E122" s="378"/>
      <c r="F122" s="379"/>
      <c r="G122" s="379"/>
      <c r="H122" s="379"/>
      <c r="I122" s="379"/>
      <c r="J122" s="379"/>
      <c r="K122" s="386"/>
      <c r="L122" s="369"/>
    </row>
    <row r="123" spans="1:12" ht="12">
      <c r="A123" s="383"/>
      <c r="B123" s="37"/>
      <c r="C123" s="383"/>
      <c r="D123" s="360"/>
      <c r="E123" s="378"/>
      <c r="F123" s="379"/>
      <c r="G123" s="379"/>
      <c r="H123" s="379"/>
      <c r="I123" s="379"/>
      <c r="J123" s="379"/>
      <c r="K123" s="386"/>
      <c r="L123" s="369"/>
    </row>
    <row r="124" spans="1:12" ht="12">
      <c r="A124" s="383" t="s">
        <v>104</v>
      </c>
      <c r="B124" s="403">
        <v>2111</v>
      </c>
      <c r="C124" s="407" t="s">
        <v>106</v>
      </c>
      <c r="D124" s="379" t="s">
        <v>127</v>
      </c>
      <c r="E124" s="378"/>
      <c r="F124" s="379"/>
      <c r="G124" s="379"/>
      <c r="H124" s="379"/>
      <c r="I124" s="379"/>
      <c r="J124" s="394"/>
      <c r="K124" s="386">
        <f t="shared" ref="K124:K127" si="16">L124/12</f>
        <v>0</v>
      </c>
      <c r="L124" s="395">
        <v>0</v>
      </c>
    </row>
    <row r="125" spans="1:12" ht="12">
      <c r="A125" s="383" t="s">
        <v>104</v>
      </c>
      <c r="B125" s="37">
        <v>2211</v>
      </c>
      <c r="C125" s="37" t="s">
        <v>106</v>
      </c>
      <c r="D125" s="379" t="s">
        <v>132</v>
      </c>
      <c r="E125" s="379"/>
      <c r="F125" s="379"/>
      <c r="G125" s="379"/>
      <c r="H125" s="378"/>
      <c r="I125" s="379"/>
      <c r="J125" s="394"/>
      <c r="K125" s="386">
        <f t="shared" si="16"/>
        <v>15000</v>
      </c>
      <c r="L125" s="395">
        <v>180000</v>
      </c>
    </row>
    <row r="126" spans="1:12" ht="12">
      <c r="A126" s="383" t="s">
        <v>104</v>
      </c>
      <c r="B126" s="403">
        <v>2481</v>
      </c>
      <c r="C126" s="407" t="s">
        <v>106</v>
      </c>
      <c r="D126" s="406" t="s">
        <v>164</v>
      </c>
      <c r="E126" s="378"/>
      <c r="F126" s="379"/>
      <c r="G126" s="379"/>
      <c r="H126" s="379"/>
      <c r="I126" s="379"/>
      <c r="J126" s="394"/>
      <c r="K126" s="386">
        <f t="shared" si="16"/>
        <v>0</v>
      </c>
      <c r="L126" s="395">
        <v>0</v>
      </c>
    </row>
    <row r="127" spans="1:12" ht="12">
      <c r="A127" s="383" t="s">
        <v>104</v>
      </c>
      <c r="B127" s="37">
        <v>2611</v>
      </c>
      <c r="C127" s="383" t="s">
        <v>106</v>
      </c>
      <c r="D127" s="379" t="s">
        <v>133</v>
      </c>
      <c r="E127" s="378"/>
      <c r="F127" s="379"/>
      <c r="G127" s="379"/>
      <c r="H127" s="379"/>
      <c r="I127" s="379"/>
      <c r="J127" s="394"/>
      <c r="K127" s="386">
        <f t="shared" si="16"/>
        <v>0</v>
      </c>
      <c r="L127" s="395">
        <v>0</v>
      </c>
    </row>
    <row r="128" spans="1:12" ht="12">
      <c r="A128" s="383"/>
      <c r="B128" s="383"/>
      <c r="C128" s="37"/>
      <c r="D128" s="378" t="s">
        <v>125</v>
      </c>
      <c r="E128" s="378"/>
      <c r="F128" s="379"/>
      <c r="G128" s="379"/>
      <c r="H128" s="379"/>
      <c r="I128" s="378"/>
      <c r="J128" s="380"/>
      <c r="K128" s="380">
        <f t="shared" ref="K128" si="17">SUM(K124:K127)</f>
        <v>15000</v>
      </c>
      <c r="L128" s="381">
        <f>SUM(L124:L127)</f>
        <v>180000</v>
      </c>
    </row>
    <row r="129" spans="1:12" ht="12">
      <c r="A129" s="383"/>
      <c r="B129" s="383"/>
      <c r="C129" s="37"/>
      <c r="D129" s="379"/>
      <c r="E129" s="379"/>
      <c r="F129" s="379"/>
      <c r="G129" s="379"/>
      <c r="H129" s="379"/>
      <c r="I129" s="378"/>
      <c r="J129" s="380"/>
      <c r="K129" s="380"/>
      <c r="L129" s="381"/>
    </row>
    <row r="130" spans="1:12" ht="12">
      <c r="A130" s="383" t="s">
        <v>104</v>
      </c>
      <c r="B130" s="383" t="s">
        <v>166</v>
      </c>
      <c r="C130" s="37" t="s">
        <v>106</v>
      </c>
      <c r="D130" s="379" t="s">
        <v>167</v>
      </c>
      <c r="E130" s="379"/>
      <c r="F130" s="379"/>
      <c r="G130" s="379"/>
      <c r="H130" s="379"/>
      <c r="I130" s="378"/>
      <c r="J130" s="380"/>
      <c r="K130" s="386">
        <f t="shared" ref="K130:K139" si="18">L130/12</f>
        <v>0</v>
      </c>
      <c r="L130" s="408">
        <v>0</v>
      </c>
    </row>
    <row r="131" spans="1:12" ht="12">
      <c r="A131" s="383" t="s">
        <v>104</v>
      </c>
      <c r="B131" s="383" t="s">
        <v>168</v>
      </c>
      <c r="C131" s="37" t="s">
        <v>106</v>
      </c>
      <c r="D131" s="379" t="s">
        <v>169</v>
      </c>
      <c r="E131" s="379"/>
      <c r="F131" s="379"/>
      <c r="G131" s="379"/>
      <c r="H131" s="379"/>
      <c r="I131" s="378"/>
      <c r="J131" s="380"/>
      <c r="K131" s="386">
        <f t="shared" si="18"/>
        <v>0</v>
      </c>
      <c r="L131" s="408">
        <v>0</v>
      </c>
    </row>
    <row r="132" spans="1:12" ht="12">
      <c r="A132" s="383" t="s">
        <v>104</v>
      </c>
      <c r="B132" s="403">
        <v>3141</v>
      </c>
      <c r="C132" s="403" t="s">
        <v>106</v>
      </c>
      <c r="D132" s="406" t="s">
        <v>150</v>
      </c>
      <c r="E132" s="379"/>
      <c r="F132" s="379"/>
      <c r="G132" s="379"/>
      <c r="H132" s="379"/>
      <c r="I132" s="379"/>
      <c r="J132" s="394"/>
      <c r="K132" s="386">
        <f t="shared" si="18"/>
        <v>3333.3333333333335</v>
      </c>
      <c r="L132" s="408">
        <v>40000</v>
      </c>
    </row>
    <row r="133" spans="1:12" ht="12">
      <c r="A133" s="383" t="s">
        <v>104</v>
      </c>
      <c r="B133" s="403">
        <v>3171</v>
      </c>
      <c r="C133" s="403" t="s">
        <v>106</v>
      </c>
      <c r="D133" s="406" t="s">
        <v>170</v>
      </c>
      <c r="E133" s="400"/>
      <c r="F133" s="379"/>
      <c r="G133" s="379"/>
      <c r="H133" s="379"/>
      <c r="I133" s="379"/>
      <c r="J133" s="394"/>
      <c r="K133" s="386">
        <f t="shared" si="18"/>
        <v>0</v>
      </c>
      <c r="L133" s="408">
        <v>0</v>
      </c>
    </row>
    <row r="134" spans="1:12" ht="12">
      <c r="A134" s="383" t="s">
        <v>104</v>
      </c>
      <c r="B134" s="403">
        <v>3221</v>
      </c>
      <c r="C134" s="403" t="s">
        <v>106</v>
      </c>
      <c r="D134" s="406" t="s">
        <v>171</v>
      </c>
      <c r="E134" s="400"/>
      <c r="F134" s="379"/>
      <c r="G134" s="379"/>
      <c r="H134" s="379"/>
      <c r="I134" s="379"/>
      <c r="J134" s="394"/>
      <c r="K134" s="386">
        <f t="shared" si="18"/>
        <v>0</v>
      </c>
      <c r="L134" s="408">
        <v>0</v>
      </c>
    </row>
    <row r="135" spans="1:12" ht="12">
      <c r="A135" s="383" t="s">
        <v>104</v>
      </c>
      <c r="B135" s="403">
        <v>3361</v>
      </c>
      <c r="C135" s="403" t="s">
        <v>106</v>
      </c>
      <c r="D135" s="379" t="s">
        <v>134</v>
      </c>
      <c r="E135" s="379"/>
      <c r="F135" s="379"/>
      <c r="G135" s="379"/>
      <c r="H135" s="379"/>
      <c r="I135" s="379"/>
      <c r="J135" s="394"/>
      <c r="K135" s="386">
        <f t="shared" si="18"/>
        <v>0</v>
      </c>
      <c r="L135" s="395">
        <v>0</v>
      </c>
    </row>
    <row r="136" spans="1:12" ht="12">
      <c r="A136" s="383" t="s">
        <v>104</v>
      </c>
      <c r="B136" s="403">
        <v>3711</v>
      </c>
      <c r="C136" s="403" t="s">
        <v>106</v>
      </c>
      <c r="D136" s="379" t="s">
        <v>135</v>
      </c>
      <c r="E136" s="379"/>
      <c r="F136" s="379"/>
      <c r="G136" s="379"/>
      <c r="H136" s="379"/>
      <c r="I136" s="379"/>
      <c r="J136" s="394"/>
      <c r="K136" s="386">
        <f t="shared" si="18"/>
        <v>9166.6666666666661</v>
      </c>
      <c r="L136" s="408">
        <v>110000</v>
      </c>
    </row>
    <row r="137" spans="1:12" ht="12">
      <c r="A137" s="383" t="s">
        <v>104</v>
      </c>
      <c r="B137" s="403">
        <v>3721</v>
      </c>
      <c r="C137" s="403" t="s">
        <v>106</v>
      </c>
      <c r="D137" s="406" t="s">
        <v>137</v>
      </c>
      <c r="E137" s="379"/>
      <c r="F137" s="379"/>
      <c r="G137" s="379"/>
      <c r="H137" s="379"/>
      <c r="I137" s="379"/>
      <c r="J137" s="394"/>
      <c r="K137" s="386">
        <f t="shared" si="18"/>
        <v>0</v>
      </c>
      <c r="L137" s="408">
        <v>0</v>
      </c>
    </row>
    <row r="138" spans="1:12" ht="12">
      <c r="A138" s="383" t="s">
        <v>104</v>
      </c>
      <c r="B138" s="403">
        <v>3821</v>
      </c>
      <c r="C138" s="403" t="s">
        <v>106</v>
      </c>
      <c r="D138" s="406" t="s">
        <v>172</v>
      </c>
      <c r="E138" s="379"/>
      <c r="F138" s="379"/>
      <c r="G138" s="379"/>
      <c r="H138" s="379"/>
      <c r="I138" s="379"/>
      <c r="J138" s="394"/>
      <c r="K138" s="386">
        <f t="shared" si="18"/>
        <v>58333.333333333336</v>
      </c>
      <c r="L138" s="408">
        <v>700000</v>
      </c>
    </row>
    <row r="139" spans="1:12" ht="12">
      <c r="A139" s="383" t="s">
        <v>104</v>
      </c>
      <c r="B139" s="403">
        <v>3751</v>
      </c>
      <c r="C139" s="403" t="s">
        <v>106</v>
      </c>
      <c r="D139" s="379" t="s">
        <v>139</v>
      </c>
      <c r="E139" s="379"/>
      <c r="F139" s="379"/>
      <c r="G139" s="379"/>
      <c r="H139" s="379"/>
      <c r="I139" s="379"/>
      <c r="J139" s="394"/>
      <c r="K139" s="386">
        <f t="shared" si="18"/>
        <v>2500</v>
      </c>
      <c r="L139" s="408">
        <v>30000</v>
      </c>
    </row>
    <row r="140" spans="1:12" ht="12">
      <c r="A140" s="383"/>
      <c r="B140" s="383"/>
      <c r="C140" s="37"/>
      <c r="D140" s="378" t="s">
        <v>125</v>
      </c>
      <c r="E140" s="378"/>
      <c r="F140" s="379"/>
      <c r="G140" s="379"/>
      <c r="H140" s="379"/>
      <c r="I140" s="378"/>
      <c r="J140" s="398"/>
      <c r="K140" s="399">
        <f t="shared" ref="K140:L140" si="19">SUM(K130:K139)</f>
        <v>73333.333333333343</v>
      </c>
      <c r="L140" s="409">
        <f t="shared" si="19"/>
        <v>880000</v>
      </c>
    </row>
    <row r="141" spans="1:12" ht="12">
      <c r="A141" s="383"/>
      <c r="B141" s="383"/>
      <c r="C141" s="37"/>
      <c r="D141" s="379"/>
      <c r="E141" s="379"/>
      <c r="F141" s="379"/>
      <c r="G141" s="379"/>
      <c r="H141" s="379"/>
      <c r="I141" s="378"/>
      <c r="J141" s="398"/>
      <c r="K141" s="368"/>
      <c r="L141" s="408"/>
    </row>
    <row r="142" spans="1:12" ht="12">
      <c r="A142" s="383" t="s">
        <v>104</v>
      </c>
      <c r="B142" s="403">
        <v>4391</v>
      </c>
      <c r="C142" s="403" t="s">
        <v>106</v>
      </c>
      <c r="D142" s="379" t="s">
        <v>432</v>
      </c>
      <c r="E142" s="400"/>
      <c r="F142" s="379"/>
      <c r="G142" s="379"/>
      <c r="H142" s="379"/>
      <c r="I142" s="379"/>
      <c r="J142" s="386"/>
      <c r="K142" s="386">
        <f t="shared" ref="K142:K144" si="20">L142/12</f>
        <v>3500000</v>
      </c>
      <c r="L142" s="410">
        <v>42000000</v>
      </c>
    </row>
    <row r="143" spans="1:12" ht="12">
      <c r="A143" s="383" t="s">
        <v>104</v>
      </c>
      <c r="B143" s="403">
        <v>4411</v>
      </c>
      <c r="C143" s="403" t="s">
        <v>106</v>
      </c>
      <c r="D143" s="411" t="s">
        <v>173</v>
      </c>
      <c r="E143" s="400"/>
      <c r="F143" s="379"/>
      <c r="G143" s="379"/>
      <c r="H143" s="379"/>
      <c r="I143" s="379"/>
      <c r="J143" s="386"/>
      <c r="K143" s="386">
        <f t="shared" ref="K143" si="21">L143/12</f>
        <v>2868083.3333333335</v>
      </c>
      <c r="L143" s="410">
        <v>34417000</v>
      </c>
    </row>
    <row r="144" spans="1:12" ht="12">
      <c r="A144" s="383" t="s">
        <v>104</v>
      </c>
      <c r="B144" s="403">
        <v>4811</v>
      </c>
      <c r="C144" s="403" t="s">
        <v>106</v>
      </c>
      <c r="D144" s="406" t="s">
        <v>175</v>
      </c>
      <c r="E144" s="400"/>
      <c r="F144" s="379"/>
      <c r="G144" s="379"/>
      <c r="H144" s="379"/>
      <c r="I144" s="379"/>
      <c r="J144" s="386"/>
      <c r="K144" s="386">
        <f t="shared" si="20"/>
        <v>12500</v>
      </c>
      <c r="L144" s="408">
        <v>150000</v>
      </c>
    </row>
    <row r="145" spans="1:12" ht="12">
      <c r="A145" s="379"/>
      <c r="B145" s="379"/>
      <c r="C145" s="379"/>
      <c r="D145" s="378" t="s">
        <v>125</v>
      </c>
      <c r="E145" s="378"/>
      <c r="F145" s="379"/>
      <c r="G145" s="379"/>
      <c r="H145" s="379"/>
      <c r="I145" s="378"/>
      <c r="J145" s="392"/>
      <c r="K145" s="380">
        <f t="shared" ref="K145:L145" si="22">SUM(K142:K144)</f>
        <v>6380583.333333334</v>
      </c>
      <c r="L145" s="409">
        <f t="shared" si="22"/>
        <v>76567000</v>
      </c>
    </row>
    <row r="146" spans="1:12" ht="12">
      <c r="A146" s="379"/>
      <c r="B146" s="379"/>
      <c r="C146" s="379"/>
      <c r="D146" s="379"/>
      <c r="E146" s="379"/>
      <c r="F146" s="379"/>
      <c r="G146" s="379"/>
      <c r="H146" s="379"/>
      <c r="I146" s="379"/>
      <c r="J146" s="379"/>
      <c r="K146" s="386"/>
      <c r="L146" s="412"/>
    </row>
    <row r="147" spans="1:12" ht="12">
      <c r="A147" s="383"/>
      <c r="B147" s="37"/>
      <c r="C147" s="383"/>
      <c r="D147" s="378" t="s">
        <v>140</v>
      </c>
      <c r="E147" s="378"/>
      <c r="F147" s="379"/>
      <c r="G147" s="379"/>
      <c r="H147" s="379"/>
      <c r="I147" s="378"/>
      <c r="J147" s="392"/>
      <c r="K147" s="380">
        <f>SUM(K145,K140,K128,K121)</f>
        <v>7745130.4000000004</v>
      </c>
      <c r="L147" s="413">
        <f>SUM(L121+L128+L140+L145)</f>
        <v>92941564.799999997</v>
      </c>
    </row>
    <row r="148" spans="1:12" ht="12">
      <c r="A148" s="383"/>
      <c r="B148" s="37"/>
      <c r="C148" s="383"/>
      <c r="D148" s="379"/>
      <c r="E148" s="400"/>
      <c r="F148" s="379"/>
      <c r="G148" s="379"/>
      <c r="H148" s="379"/>
      <c r="I148" s="378"/>
      <c r="J148" s="392"/>
      <c r="K148" s="380"/>
      <c r="L148" s="408"/>
    </row>
    <row r="149" spans="1:12" ht="12">
      <c r="A149" s="360" t="s">
        <v>91</v>
      </c>
      <c r="B149" s="359">
        <v>1</v>
      </c>
      <c r="C149" s="383"/>
      <c r="D149" s="360" t="s">
        <v>93</v>
      </c>
      <c r="E149" s="400"/>
      <c r="F149" s="379"/>
      <c r="G149" s="379"/>
      <c r="H149" s="379"/>
      <c r="I149" s="378"/>
      <c r="J149" s="392"/>
      <c r="K149" s="380"/>
      <c r="L149" s="395"/>
    </row>
    <row r="150" spans="1:12" ht="12">
      <c r="A150" s="360" t="s">
        <v>94</v>
      </c>
      <c r="B150" s="359">
        <v>3</v>
      </c>
      <c r="C150" s="383"/>
      <c r="D150" s="360" t="s">
        <v>154</v>
      </c>
      <c r="E150" s="400"/>
      <c r="F150" s="379"/>
      <c r="G150" s="379"/>
      <c r="H150" s="379"/>
      <c r="I150" s="378"/>
      <c r="J150" s="392"/>
      <c r="K150" s="380"/>
      <c r="L150" s="408"/>
    </row>
    <row r="151" spans="1:12" ht="12">
      <c r="A151" s="360" t="s">
        <v>96</v>
      </c>
      <c r="B151" s="359">
        <v>1</v>
      </c>
      <c r="C151" s="383"/>
      <c r="D151" s="360" t="s">
        <v>155</v>
      </c>
      <c r="E151" s="400"/>
      <c r="F151" s="379"/>
      <c r="G151" s="379"/>
      <c r="H151" s="379"/>
      <c r="I151" s="378"/>
      <c r="J151" s="392"/>
      <c r="K151" s="380"/>
      <c r="L151" s="414"/>
    </row>
    <row r="152" spans="1:12" ht="12">
      <c r="A152" s="360" t="s">
        <v>97</v>
      </c>
      <c r="B152" s="376" t="s">
        <v>54</v>
      </c>
      <c r="C152" s="376"/>
      <c r="D152" s="378" t="s">
        <v>55</v>
      </c>
      <c r="E152" s="379"/>
      <c r="F152" s="378"/>
      <c r="G152" s="378"/>
      <c r="H152" s="379"/>
      <c r="I152" s="378"/>
      <c r="J152" s="392"/>
      <c r="K152" s="380"/>
      <c r="L152" s="408"/>
    </row>
    <row r="153" spans="1:12" ht="12">
      <c r="A153" s="360" t="s">
        <v>99</v>
      </c>
      <c r="B153" s="376" t="s">
        <v>66</v>
      </c>
      <c r="C153" s="376"/>
      <c r="D153" s="378" t="s">
        <v>67</v>
      </c>
      <c r="E153" s="378"/>
      <c r="F153" s="378"/>
      <c r="G153" s="378"/>
      <c r="H153" s="379"/>
      <c r="I153" s="378"/>
      <c r="J153" s="392"/>
      <c r="K153" s="380"/>
      <c r="L153" s="412"/>
    </row>
    <row r="154" spans="1:12" ht="12">
      <c r="A154" s="383"/>
      <c r="B154" s="37"/>
      <c r="C154" s="383"/>
      <c r="D154" s="383"/>
      <c r="E154" s="400"/>
      <c r="F154" s="379"/>
      <c r="G154" s="379"/>
      <c r="H154" s="379"/>
      <c r="I154" s="378"/>
      <c r="J154" s="392"/>
      <c r="K154" s="380"/>
      <c r="L154" s="414"/>
    </row>
    <row r="155" spans="1:12" ht="12">
      <c r="A155" s="383"/>
      <c r="B155" s="37"/>
      <c r="C155" s="384" t="s">
        <v>177</v>
      </c>
      <c r="D155" s="378" t="s">
        <v>102</v>
      </c>
      <c r="E155" s="385" t="s">
        <v>178</v>
      </c>
      <c r="F155" s="379"/>
      <c r="G155" s="379"/>
      <c r="H155" s="379"/>
      <c r="I155" s="379"/>
      <c r="J155" s="379"/>
      <c r="K155" s="386"/>
      <c r="L155" s="369"/>
    </row>
    <row r="156" spans="1:12" ht="12">
      <c r="A156" s="383" t="s">
        <v>104</v>
      </c>
      <c r="B156" s="388" t="s">
        <v>108</v>
      </c>
      <c r="C156" s="403" t="s">
        <v>106</v>
      </c>
      <c r="D156" s="140" t="s">
        <v>109</v>
      </c>
      <c r="E156" s="379"/>
      <c r="F156" s="379"/>
      <c r="G156" s="379"/>
      <c r="H156" s="379"/>
      <c r="I156" s="379"/>
      <c r="J156" s="386"/>
      <c r="K156" s="386">
        <f t="shared" ref="K156:K160" si="23">L156/12</f>
        <v>28176.28</v>
      </c>
      <c r="L156" s="404">
        <v>338115.36</v>
      </c>
    </row>
    <row r="157" spans="1:12" ht="12">
      <c r="A157" s="383" t="s">
        <v>104</v>
      </c>
      <c r="B157" s="388" t="s">
        <v>114</v>
      </c>
      <c r="C157" s="403" t="s">
        <v>106</v>
      </c>
      <c r="D157" s="140" t="s">
        <v>115</v>
      </c>
      <c r="E157" s="379"/>
      <c r="F157" s="379"/>
      <c r="G157" s="379"/>
      <c r="H157" s="379"/>
      <c r="I157" s="379"/>
      <c r="J157" s="386"/>
      <c r="K157" s="386">
        <f t="shared" si="23"/>
        <v>115.97333333333334</v>
      </c>
      <c r="L157" s="404">
        <v>1391.68</v>
      </c>
    </row>
    <row r="158" spans="1:12" ht="12">
      <c r="A158" s="383" t="s">
        <v>104</v>
      </c>
      <c r="B158" s="388" t="s">
        <v>116</v>
      </c>
      <c r="C158" s="403" t="s">
        <v>106</v>
      </c>
      <c r="D158" s="390" t="s">
        <v>117</v>
      </c>
      <c r="E158" s="379"/>
      <c r="F158" s="379"/>
      <c r="G158" s="379"/>
      <c r="H158" s="379"/>
      <c r="I158" s="379"/>
      <c r="J158" s="386"/>
      <c r="K158" s="386">
        <f t="shared" si="23"/>
        <v>12537.383333333333</v>
      </c>
      <c r="L158" s="404">
        <v>150448.6</v>
      </c>
    </row>
    <row r="159" spans="1:12" ht="12">
      <c r="A159" s="383" t="s">
        <v>104</v>
      </c>
      <c r="B159" s="388" t="s">
        <v>119</v>
      </c>
      <c r="C159" s="403" t="s">
        <v>106</v>
      </c>
      <c r="D159" s="390" t="s">
        <v>120</v>
      </c>
      <c r="E159" s="379"/>
      <c r="F159" s="379"/>
      <c r="G159" s="379"/>
      <c r="H159" s="379"/>
      <c r="I159" s="379"/>
      <c r="J159" s="386"/>
      <c r="K159" s="386">
        <f t="shared" si="23"/>
        <v>47048.02</v>
      </c>
      <c r="L159" s="404">
        <v>564576.24</v>
      </c>
    </row>
    <row r="160" spans="1:12" ht="12">
      <c r="A160" s="383" t="s">
        <v>104</v>
      </c>
      <c r="B160" s="388" t="s">
        <v>123</v>
      </c>
      <c r="C160" s="37" t="s">
        <v>106</v>
      </c>
      <c r="D160" s="140" t="s">
        <v>124</v>
      </c>
      <c r="E160" s="379"/>
      <c r="F160" s="379"/>
      <c r="G160" s="379"/>
      <c r="H160" s="379"/>
      <c r="I160" s="379"/>
      <c r="J160" s="386"/>
      <c r="K160" s="386">
        <f t="shared" si="23"/>
        <v>756.25</v>
      </c>
      <c r="L160" s="404">
        <v>9075</v>
      </c>
    </row>
    <row r="161" spans="1:12" ht="12">
      <c r="A161" s="383"/>
      <c r="B161" s="37"/>
      <c r="C161" s="383"/>
      <c r="D161" s="378" t="s">
        <v>125</v>
      </c>
      <c r="E161" s="378"/>
      <c r="F161" s="379"/>
      <c r="G161" s="379"/>
      <c r="H161" s="379"/>
      <c r="I161" s="378"/>
      <c r="J161" s="380"/>
      <c r="K161" s="380">
        <f t="shared" ref="K161" si="24">SUM(K156:K160)</f>
        <v>88633.906666666662</v>
      </c>
      <c r="L161" s="381">
        <f>SUM(L156:L160)</f>
        <v>1063606.8799999999</v>
      </c>
    </row>
    <row r="162" spans="1:12" ht="12">
      <c r="A162" s="383"/>
      <c r="B162" s="37"/>
      <c r="C162" s="383"/>
      <c r="D162" s="38"/>
      <c r="E162" s="378"/>
      <c r="F162" s="379"/>
      <c r="G162" s="379"/>
      <c r="H162" s="379"/>
      <c r="I162" s="378"/>
      <c r="J162" s="380"/>
      <c r="K162" s="380"/>
      <c r="L162" s="381"/>
    </row>
    <row r="163" spans="1:12" ht="12">
      <c r="A163" s="383" t="s">
        <v>104</v>
      </c>
      <c r="B163" s="403">
        <v>2611</v>
      </c>
      <c r="C163" s="407" t="s">
        <v>106</v>
      </c>
      <c r="D163" s="379" t="s">
        <v>133</v>
      </c>
      <c r="E163" s="378"/>
      <c r="F163" s="378"/>
      <c r="G163" s="378"/>
      <c r="H163" s="378"/>
      <c r="I163" s="378"/>
      <c r="J163" s="392"/>
      <c r="K163" s="386">
        <f>L163/12</f>
        <v>0</v>
      </c>
      <c r="L163" s="395">
        <v>0</v>
      </c>
    </row>
    <row r="164" spans="1:12" ht="12">
      <c r="A164" s="383"/>
      <c r="B164" s="383"/>
      <c r="C164" s="37"/>
      <c r="D164" s="378" t="s">
        <v>125</v>
      </c>
      <c r="E164" s="378"/>
      <c r="F164" s="379"/>
      <c r="G164" s="379"/>
      <c r="H164" s="379"/>
      <c r="I164" s="378"/>
      <c r="J164" s="380"/>
      <c r="K164" s="380">
        <f t="shared" ref="K164:L164" si="25">SUM(K163)</f>
        <v>0</v>
      </c>
      <c r="L164" s="381">
        <f t="shared" si="25"/>
        <v>0</v>
      </c>
    </row>
    <row r="165" spans="1:12" ht="12">
      <c r="A165" s="383"/>
      <c r="B165" s="37"/>
      <c r="C165" s="383"/>
      <c r="D165" s="38"/>
      <c r="E165" s="378"/>
      <c r="F165" s="379"/>
      <c r="G165" s="379"/>
      <c r="H165" s="379"/>
      <c r="I165" s="378"/>
      <c r="J165" s="380"/>
      <c r="K165" s="380"/>
      <c r="L165" s="381"/>
    </row>
    <row r="166" spans="1:12" ht="12">
      <c r="A166" s="383" t="s">
        <v>104</v>
      </c>
      <c r="B166" s="37">
        <v>3711</v>
      </c>
      <c r="C166" s="383" t="s">
        <v>106</v>
      </c>
      <c r="D166" s="38" t="s">
        <v>135</v>
      </c>
      <c r="E166" s="378"/>
      <c r="F166" s="379"/>
      <c r="G166" s="379"/>
      <c r="H166" s="379"/>
      <c r="I166" s="378"/>
      <c r="J166" s="380"/>
      <c r="K166" s="386">
        <f t="shared" ref="K166:K168" si="26">L166/12</f>
        <v>0</v>
      </c>
      <c r="L166" s="395">
        <v>0</v>
      </c>
    </row>
    <row r="167" spans="1:12" ht="12">
      <c r="A167" s="383" t="s">
        <v>104</v>
      </c>
      <c r="B167" s="407" t="s">
        <v>180</v>
      </c>
      <c r="C167" s="403" t="s">
        <v>106</v>
      </c>
      <c r="D167" s="406" t="s">
        <v>137</v>
      </c>
      <c r="E167" s="379"/>
      <c r="F167" s="379"/>
      <c r="G167" s="379"/>
      <c r="H167" s="379"/>
      <c r="I167" s="379"/>
      <c r="J167" s="394"/>
      <c r="K167" s="386">
        <f t="shared" si="26"/>
        <v>0</v>
      </c>
      <c r="L167" s="395">
        <v>0</v>
      </c>
    </row>
    <row r="168" spans="1:12" ht="12">
      <c r="A168" s="383" t="s">
        <v>104</v>
      </c>
      <c r="B168" s="407" t="s">
        <v>181</v>
      </c>
      <c r="C168" s="403" t="s">
        <v>106</v>
      </c>
      <c r="D168" s="379" t="s">
        <v>139</v>
      </c>
      <c r="E168" s="379"/>
      <c r="F168" s="379"/>
      <c r="G168" s="379"/>
      <c r="H168" s="379"/>
      <c r="I168" s="379"/>
      <c r="J168" s="386"/>
      <c r="K168" s="386">
        <f t="shared" si="26"/>
        <v>0</v>
      </c>
      <c r="L168" s="395">
        <v>0</v>
      </c>
    </row>
    <row r="169" spans="1:12" ht="12">
      <c r="A169" s="383"/>
      <c r="B169" s="383"/>
      <c r="C169" s="37"/>
      <c r="D169" s="378" t="s">
        <v>125</v>
      </c>
      <c r="E169" s="378"/>
      <c r="F169" s="379"/>
      <c r="G169" s="379"/>
      <c r="H169" s="379"/>
      <c r="I169" s="378"/>
      <c r="J169" s="380"/>
      <c r="K169" s="380">
        <f t="shared" ref="K169:L169" si="27">SUM(K166:K168)</f>
        <v>0</v>
      </c>
      <c r="L169" s="381">
        <f t="shared" si="27"/>
        <v>0</v>
      </c>
    </row>
    <row r="170" spans="1:12" ht="12">
      <c r="A170" s="383"/>
      <c r="B170" s="383"/>
      <c r="C170" s="37"/>
      <c r="D170" s="379"/>
      <c r="E170" s="379"/>
      <c r="F170" s="379"/>
      <c r="G170" s="379"/>
      <c r="H170" s="379"/>
      <c r="I170" s="378"/>
      <c r="J170" s="380"/>
      <c r="K170" s="380"/>
      <c r="L170" s="381"/>
    </row>
    <row r="171" spans="1:12" ht="12">
      <c r="A171" s="383"/>
      <c r="B171" s="37"/>
      <c r="C171" s="383"/>
      <c r="D171" s="378" t="s">
        <v>140</v>
      </c>
      <c r="E171" s="378"/>
      <c r="F171" s="379"/>
      <c r="G171" s="379"/>
      <c r="H171" s="379"/>
      <c r="I171" s="378"/>
      <c r="J171" s="392"/>
      <c r="K171" s="380">
        <f>SUM(K169,K164,K161)</f>
        <v>88633.906666666662</v>
      </c>
      <c r="L171" s="381">
        <f>SUM(L161+L169+L164)</f>
        <v>1063606.8799999999</v>
      </c>
    </row>
    <row r="172" spans="1:12" ht="12">
      <c r="A172" s="383"/>
      <c r="B172" s="37"/>
      <c r="C172" s="383"/>
      <c r="D172" s="379"/>
      <c r="E172" s="400"/>
      <c r="F172" s="379"/>
      <c r="G172" s="379"/>
      <c r="H172" s="379"/>
      <c r="I172" s="378"/>
      <c r="J172" s="392"/>
      <c r="K172" s="380"/>
      <c r="L172" s="381"/>
    </row>
    <row r="173" spans="1:12" ht="12">
      <c r="A173" s="360" t="s">
        <v>91</v>
      </c>
      <c r="B173" s="359">
        <v>1</v>
      </c>
      <c r="C173" s="383"/>
      <c r="D173" s="360" t="s">
        <v>93</v>
      </c>
      <c r="E173" s="400"/>
      <c r="F173" s="379"/>
      <c r="G173" s="379"/>
      <c r="H173" s="379"/>
      <c r="I173" s="378"/>
      <c r="J173" s="392"/>
      <c r="K173" s="380"/>
      <c r="L173" s="381"/>
    </row>
    <row r="174" spans="1:12" ht="12">
      <c r="A174" s="360" t="s">
        <v>94</v>
      </c>
      <c r="B174" s="359">
        <v>3</v>
      </c>
      <c r="C174" s="383"/>
      <c r="D174" s="360" t="s">
        <v>154</v>
      </c>
      <c r="E174" s="400"/>
      <c r="F174" s="379"/>
      <c r="G174" s="379"/>
      <c r="H174" s="379"/>
      <c r="I174" s="378"/>
      <c r="J174" s="392"/>
      <c r="K174" s="380"/>
      <c r="L174" s="381"/>
    </row>
    <row r="175" spans="1:12" ht="12">
      <c r="A175" s="360" t="s">
        <v>96</v>
      </c>
      <c r="B175" s="359">
        <v>1</v>
      </c>
      <c r="C175" s="383"/>
      <c r="D175" s="360" t="s">
        <v>155</v>
      </c>
      <c r="E175" s="400"/>
      <c r="F175" s="379"/>
      <c r="G175" s="379"/>
      <c r="H175" s="379"/>
      <c r="I175" s="378"/>
      <c r="J175" s="392"/>
      <c r="K175" s="380"/>
      <c r="L175" s="381"/>
    </row>
    <row r="176" spans="1:12" ht="12">
      <c r="A176" s="360" t="s">
        <v>97</v>
      </c>
      <c r="B176" s="376" t="s">
        <v>54</v>
      </c>
      <c r="C176" s="376"/>
      <c r="D176" s="378" t="s">
        <v>55</v>
      </c>
      <c r="E176" s="400"/>
      <c r="F176" s="379"/>
      <c r="G176" s="379"/>
      <c r="H176" s="379"/>
      <c r="I176" s="378"/>
      <c r="J176" s="392"/>
      <c r="K176" s="380"/>
      <c r="L176" s="381"/>
    </row>
    <row r="177" spans="1:12" ht="12">
      <c r="A177" s="360" t="s">
        <v>99</v>
      </c>
      <c r="B177" s="376" t="s">
        <v>66</v>
      </c>
      <c r="C177" s="376"/>
      <c r="D177" s="378" t="s">
        <v>67</v>
      </c>
      <c r="E177" s="400"/>
      <c r="F177" s="379"/>
      <c r="G177" s="379"/>
      <c r="H177" s="379"/>
      <c r="I177" s="378"/>
      <c r="J177" s="392"/>
      <c r="K177" s="380"/>
      <c r="L177" s="381"/>
    </row>
    <row r="178" spans="1:12" ht="12">
      <c r="A178" s="383"/>
      <c r="B178" s="37"/>
      <c r="C178" s="383"/>
      <c r="D178" s="379"/>
      <c r="E178" s="400"/>
      <c r="F178" s="379"/>
      <c r="G178" s="379"/>
      <c r="H178" s="379"/>
      <c r="I178" s="378"/>
      <c r="J178" s="392"/>
      <c r="K178" s="380"/>
      <c r="L178" s="381"/>
    </row>
    <row r="179" spans="1:12" ht="12">
      <c r="A179" s="383"/>
      <c r="B179" s="37"/>
      <c r="C179" s="384" t="s">
        <v>182</v>
      </c>
      <c r="D179" s="378" t="s">
        <v>102</v>
      </c>
      <c r="E179" s="385" t="s">
        <v>183</v>
      </c>
      <c r="F179" s="379"/>
      <c r="G179" s="379"/>
      <c r="H179" s="379"/>
      <c r="I179" s="379"/>
      <c r="J179" s="379"/>
      <c r="K179" s="386"/>
      <c r="L179" s="369"/>
    </row>
    <row r="180" spans="1:12" ht="12">
      <c r="A180" s="383"/>
      <c r="B180" s="37"/>
      <c r="C180" s="384"/>
      <c r="D180" s="360"/>
      <c r="E180" s="385"/>
      <c r="F180" s="379"/>
      <c r="G180" s="379"/>
      <c r="H180" s="379"/>
      <c r="I180" s="379"/>
      <c r="J180" s="379"/>
      <c r="K180" s="386"/>
      <c r="L180" s="369"/>
    </row>
    <row r="181" spans="1:12" ht="12">
      <c r="A181" s="383" t="s">
        <v>104</v>
      </c>
      <c r="B181" s="388" t="s">
        <v>105</v>
      </c>
      <c r="C181" s="403" t="s">
        <v>106</v>
      </c>
      <c r="D181" s="140" t="s">
        <v>107</v>
      </c>
      <c r="E181" s="379"/>
      <c r="F181" s="379"/>
      <c r="G181" s="379"/>
      <c r="H181" s="379"/>
      <c r="I181" s="379"/>
      <c r="J181" s="386"/>
      <c r="K181" s="386">
        <f t="shared" ref="K181:K189" si="28">L181/12</f>
        <v>713199.06</v>
      </c>
      <c r="L181" s="404">
        <v>8558388.7200000007</v>
      </c>
    </row>
    <row r="182" spans="1:12" ht="12">
      <c r="A182" s="383" t="s">
        <v>104</v>
      </c>
      <c r="B182" s="388" t="s">
        <v>108</v>
      </c>
      <c r="C182" s="403" t="s">
        <v>106</v>
      </c>
      <c r="D182" s="140" t="s">
        <v>109</v>
      </c>
      <c r="E182" s="379"/>
      <c r="F182" s="379"/>
      <c r="G182" s="379"/>
      <c r="H182" s="379"/>
      <c r="I182" s="379"/>
      <c r="J182" s="386"/>
      <c r="K182" s="386">
        <f t="shared" si="28"/>
        <v>174390.26</v>
      </c>
      <c r="L182" s="404">
        <v>2092683.12</v>
      </c>
    </row>
    <row r="183" spans="1:12" ht="12">
      <c r="A183" s="383" t="s">
        <v>104</v>
      </c>
      <c r="B183" s="388" t="s">
        <v>110</v>
      </c>
      <c r="C183" s="403" t="s">
        <v>106</v>
      </c>
      <c r="D183" s="140" t="s">
        <v>111</v>
      </c>
      <c r="E183" s="379"/>
      <c r="F183" s="379"/>
      <c r="G183" s="379"/>
      <c r="H183" s="379"/>
      <c r="I183" s="379"/>
      <c r="J183" s="386"/>
      <c r="K183" s="386">
        <f t="shared" si="28"/>
        <v>272833.98</v>
      </c>
      <c r="L183" s="404">
        <v>3274007.76</v>
      </c>
    </row>
    <row r="184" spans="1:12" ht="12">
      <c r="A184" s="383" t="s">
        <v>104</v>
      </c>
      <c r="B184" s="388" t="s">
        <v>112</v>
      </c>
      <c r="C184" s="403" t="s">
        <v>106</v>
      </c>
      <c r="D184" s="140" t="s">
        <v>113</v>
      </c>
      <c r="E184" s="379"/>
      <c r="F184" s="379"/>
      <c r="G184" s="379"/>
      <c r="H184" s="379"/>
      <c r="I184" s="379"/>
      <c r="J184" s="386"/>
      <c r="K184" s="386">
        <f t="shared" si="28"/>
        <v>8255</v>
      </c>
      <c r="L184" s="404">
        <v>99060</v>
      </c>
    </row>
    <row r="185" spans="1:12" ht="12">
      <c r="A185" s="383" t="s">
        <v>104</v>
      </c>
      <c r="B185" s="388" t="s">
        <v>114</v>
      </c>
      <c r="C185" s="403" t="s">
        <v>106</v>
      </c>
      <c r="D185" s="140" t="s">
        <v>115</v>
      </c>
      <c r="E185" s="379"/>
      <c r="F185" s="379"/>
      <c r="G185" s="379"/>
      <c r="H185" s="379"/>
      <c r="I185" s="379"/>
      <c r="J185" s="386"/>
      <c r="K185" s="386">
        <f t="shared" si="28"/>
        <v>17615.9025</v>
      </c>
      <c r="L185" s="404">
        <v>211390.83</v>
      </c>
    </row>
    <row r="186" spans="1:12" ht="12">
      <c r="A186" s="383" t="s">
        <v>104</v>
      </c>
      <c r="B186" s="388" t="s">
        <v>116</v>
      </c>
      <c r="C186" s="403" t="s">
        <v>106</v>
      </c>
      <c r="D186" s="390" t="s">
        <v>117</v>
      </c>
      <c r="E186" s="379"/>
      <c r="F186" s="379"/>
      <c r="G186" s="379"/>
      <c r="H186" s="379"/>
      <c r="I186" s="379"/>
      <c r="J186" s="386"/>
      <c r="K186" s="386">
        <f t="shared" si="28"/>
        <v>221438.47916666666</v>
      </c>
      <c r="L186" s="404">
        <v>2657261.75</v>
      </c>
    </row>
    <row r="187" spans="1:12" ht="12">
      <c r="A187" s="383" t="s">
        <v>104</v>
      </c>
      <c r="B187" s="388" t="s">
        <v>119</v>
      </c>
      <c r="C187" s="403" t="s">
        <v>106</v>
      </c>
      <c r="D187" s="390" t="s">
        <v>120</v>
      </c>
      <c r="E187" s="379"/>
      <c r="F187" s="379"/>
      <c r="G187" s="379"/>
      <c r="H187" s="379"/>
      <c r="I187" s="379"/>
      <c r="J187" s="386"/>
      <c r="K187" s="386">
        <f t="shared" si="28"/>
        <v>219945.66</v>
      </c>
      <c r="L187" s="404">
        <v>2639347.92</v>
      </c>
    </row>
    <row r="188" spans="1:12" ht="12">
      <c r="A188" s="383" t="s">
        <v>104</v>
      </c>
      <c r="B188" s="388" t="s">
        <v>121</v>
      </c>
      <c r="C188" s="403" t="s">
        <v>106</v>
      </c>
      <c r="D188" s="140" t="s">
        <v>122</v>
      </c>
      <c r="E188" s="379"/>
      <c r="F188" s="379"/>
      <c r="G188" s="379"/>
      <c r="H188" s="379"/>
      <c r="I188" s="379"/>
      <c r="J188" s="386"/>
      <c r="K188" s="386">
        <f t="shared" si="28"/>
        <v>34975.200000000004</v>
      </c>
      <c r="L188" s="391">
        <v>419702.4</v>
      </c>
    </row>
    <row r="189" spans="1:12" ht="12">
      <c r="A189" s="383" t="s">
        <v>104</v>
      </c>
      <c r="B189" s="388" t="s">
        <v>123</v>
      </c>
      <c r="C189" s="37" t="s">
        <v>106</v>
      </c>
      <c r="D189" s="140" t="s">
        <v>124</v>
      </c>
      <c r="E189" s="379"/>
      <c r="F189" s="379"/>
      <c r="G189" s="379"/>
      <c r="H189" s="379"/>
      <c r="I189" s="379"/>
      <c r="J189" s="386"/>
      <c r="K189" s="386">
        <f t="shared" si="28"/>
        <v>31072.25</v>
      </c>
      <c r="L189" s="404">
        <v>372867</v>
      </c>
    </row>
    <row r="190" spans="1:12" ht="12">
      <c r="A190" s="383"/>
      <c r="B190" s="37"/>
      <c r="C190" s="383"/>
      <c r="D190" s="378" t="s">
        <v>125</v>
      </c>
      <c r="E190" s="378"/>
      <c r="F190" s="379"/>
      <c r="G190" s="379"/>
      <c r="H190" s="379"/>
      <c r="I190" s="378"/>
      <c r="J190" s="380"/>
      <c r="K190" s="380">
        <f t="shared" ref="K190" si="29">SUM(K181:K189)</f>
        <v>1693725.7916666667</v>
      </c>
      <c r="L190" s="381">
        <f>SUM(L181:L189)</f>
        <v>20324709.5</v>
      </c>
    </row>
    <row r="191" spans="1:12" ht="12">
      <c r="A191" s="383"/>
      <c r="B191" s="37"/>
      <c r="C191" s="383"/>
      <c r="D191" s="360"/>
      <c r="E191" s="379"/>
      <c r="F191" s="379"/>
      <c r="G191" s="379"/>
      <c r="H191" s="379"/>
      <c r="I191" s="378"/>
      <c r="J191" s="380"/>
      <c r="K191" s="380"/>
      <c r="L191" s="381"/>
    </row>
    <row r="192" spans="1:12" ht="12">
      <c r="A192" s="383" t="s">
        <v>104</v>
      </c>
      <c r="B192" s="403">
        <v>2111</v>
      </c>
      <c r="C192" s="407" t="s">
        <v>106</v>
      </c>
      <c r="D192" s="379" t="s">
        <v>127</v>
      </c>
      <c r="E192" s="379"/>
      <c r="F192" s="379"/>
      <c r="G192" s="379"/>
      <c r="H192" s="379"/>
      <c r="I192" s="378"/>
      <c r="J192" s="380"/>
      <c r="K192" s="386">
        <f t="shared" ref="K192:K196" si="30">L192/12</f>
        <v>0</v>
      </c>
      <c r="L192" s="395">
        <v>0</v>
      </c>
    </row>
    <row r="193" spans="1:12" ht="12">
      <c r="A193" s="383" t="s">
        <v>104</v>
      </c>
      <c r="B193" s="403">
        <v>2141</v>
      </c>
      <c r="C193" s="403" t="s">
        <v>106</v>
      </c>
      <c r="D193" s="396" t="s">
        <v>129</v>
      </c>
      <c r="E193" s="379"/>
      <c r="F193" s="379"/>
      <c r="G193" s="379"/>
      <c r="H193" s="379"/>
      <c r="I193" s="379"/>
      <c r="J193" s="394"/>
      <c r="K193" s="386">
        <f t="shared" si="30"/>
        <v>0</v>
      </c>
      <c r="L193" s="395">
        <v>0</v>
      </c>
    </row>
    <row r="194" spans="1:12" ht="12">
      <c r="A194" s="383" t="s">
        <v>104</v>
      </c>
      <c r="B194" s="403">
        <v>2211</v>
      </c>
      <c r="C194" s="403" t="s">
        <v>106</v>
      </c>
      <c r="D194" s="379" t="s">
        <v>132</v>
      </c>
      <c r="E194" s="379"/>
      <c r="F194" s="379"/>
      <c r="G194" s="379"/>
      <c r="H194" s="379"/>
      <c r="I194" s="379"/>
      <c r="J194" s="394"/>
      <c r="K194" s="386">
        <f t="shared" si="30"/>
        <v>0</v>
      </c>
      <c r="L194" s="395">
        <v>0</v>
      </c>
    </row>
    <row r="195" spans="1:12" ht="12">
      <c r="A195" s="383" t="s">
        <v>104</v>
      </c>
      <c r="B195" s="403">
        <v>2611</v>
      </c>
      <c r="C195" s="403" t="s">
        <v>106</v>
      </c>
      <c r="D195" s="379" t="s">
        <v>133</v>
      </c>
      <c r="E195" s="379"/>
      <c r="F195" s="379"/>
      <c r="G195" s="379"/>
      <c r="H195" s="379"/>
      <c r="I195" s="379"/>
      <c r="J195" s="394"/>
      <c r="K195" s="386">
        <f t="shared" si="30"/>
        <v>0</v>
      </c>
      <c r="L195" s="395">
        <v>0</v>
      </c>
    </row>
    <row r="196" spans="1:12" ht="12">
      <c r="A196" s="383" t="s">
        <v>104</v>
      </c>
      <c r="B196" s="403">
        <v>2911</v>
      </c>
      <c r="C196" s="403" t="s">
        <v>106</v>
      </c>
      <c r="D196" s="406" t="s">
        <v>186</v>
      </c>
      <c r="E196" s="379"/>
      <c r="F196" s="379"/>
      <c r="G196" s="379"/>
      <c r="H196" s="379"/>
      <c r="I196" s="379"/>
      <c r="J196" s="394"/>
      <c r="K196" s="386">
        <f t="shared" si="30"/>
        <v>0</v>
      </c>
      <c r="L196" s="395">
        <v>0</v>
      </c>
    </row>
    <row r="197" spans="1:12" ht="12">
      <c r="A197" s="383"/>
      <c r="B197" s="383"/>
      <c r="C197" s="37"/>
      <c r="D197" s="378" t="s">
        <v>125</v>
      </c>
      <c r="E197" s="378"/>
      <c r="F197" s="379"/>
      <c r="G197" s="379"/>
      <c r="H197" s="379"/>
      <c r="I197" s="378"/>
      <c r="J197" s="380"/>
      <c r="K197" s="380">
        <f t="shared" ref="K197:L197" si="31">SUM(K192:K196)</f>
        <v>0</v>
      </c>
      <c r="L197" s="381">
        <f t="shared" si="31"/>
        <v>0</v>
      </c>
    </row>
    <row r="198" spans="1:12" ht="12">
      <c r="A198" s="383"/>
      <c r="B198" s="383"/>
      <c r="C198" s="37"/>
      <c r="D198" s="379"/>
      <c r="E198" s="379"/>
      <c r="F198" s="379"/>
      <c r="G198" s="379"/>
      <c r="H198" s="379"/>
      <c r="I198" s="378"/>
      <c r="J198" s="380"/>
      <c r="K198" s="380"/>
      <c r="L198" s="381"/>
    </row>
    <row r="199" spans="1:12" ht="12">
      <c r="A199" s="383"/>
      <c r="B199" s="383"/>
      <c r="C199" s="37"/>
      <c r="D199" s="379"/>
      <c r="E199" s="379"/>
      <c r="F199" s="379"/>
      <c r="G199" s="379"/>
      <c r="H199" s="379"/>
      <c r="I199" s="378"/>
      <c r="J199" s="380"/>
      <c r="K199" s="380"/>
      <c r="L199" s="381"/>
    </row>
    <row r="200" spans="1:12" ht="12">
      <c r="A200" s="383" t="s">
        <v>104</v>
      </c>
      <c r="B200" s="403">
        <v>3141</v>
      </c>
      <c r="C200" s="403" t="s">
        <v>106</v>
      </c>
      <c r="D200" s="406" t="s">
        <v>150</v>
      </c>
      <c r="E200" s="379"/>
      <c r="F200" s="379"/>
      <c r="G200" s="379"/>
      <c r="H200" s="379"/>
      <c r="I200" s="379"/>
      <c r="J200" s="394"/>
      <c r="K200" s="386">
        <f t="shared" ref="K200:K203" si="32">L200/12</f>
        <v>0</v>
      </c>
      <c r="L200" s="395">
        <v>0</v>
      </c>
    </row>
    <row r="201" spans="1:12" ht="12">
      <c r="A201" s="383" t="s">
        <v>104</v>
      </c>
      <c r="B201" s="403">
        <v>3361</v>
      </c>
      <c r="C201" s="403" t="s">
        <v>106</v>
      </c>
      <c r="D201" s="379" t="s">
        <v>134</v>
      </c>
      <c r="E201" s="379"/>
      <c r="F201" s="379"/>
      <c r="G201" s="379"/>
      <c r="H201" s="379"/>
      <c r="I201" s="379"/>
      <c r="J201" s="394"/>
      <c r="K201" s="386">
        <f t="shared" si="32"/>
        <v>0</v>
      </c>
      <c r="L201" s="395">
        <v>0</v>
      </c>
    </row>
    <row r="202" spans="1:12" ht="12">
      <c r="A202" s="383" t="s">
        <v>104</v>
      </c>
      <c r="B202" s="403">
        <v>3711</v>
      </c>
      <c r="C202" s="403" t="s">
        <v>106</v>
      </c>
      <c r="D202" s="38" t="s">
        <v>135</v>
      </c>
      <c r="E202" s="379"/>
      <c r="F202" s="379"/>
      <c r="G202" s="379"/>
      <c r="H202" s="379"/>
      <c r="I202" s="379"/>
      <c r="J202" s="394"/>
      <c r="K202" s="386">
        <f t="shared" si="32"/>
        <v>0</v>
      </c>
      <c r="L202" s="395">
        <v>0</v>
      </c>
    </row>
    <row r="203" spans="1:12" ht="12">
      <c r="A203" s="383" t="s">
        <v>104</v>
      </c>
      <c r="B203" s="407" t="s">
        <v>181</v>
      </c>
      <c r="C203" s="403" t="s">
        <v>106</v>
      </c>
      <c r="D203" s="379" t="s">
        <v>139</v>
      </c>
      <c r="E203" s="379"/>
      <c r="F203" s="379"/>
      <c r="G203" s="379"/>
      <c r="H203" s="379"/>
      <c r="I203" s="379"/>
      <c r="J203" s="394"/>
      <c r="K203" s="386">
        <f t="shared" si="32"/>
        <v>0</v>
      </c>
      <c r="L203" s="395">
        <v>0</v>
      </c>
    </row>
    <row r="204" spans="1:12" ht="12">
      <c r="A204" s="383"/>
      <c r="B204" s="383"/>
      <c r="C204" s="37"/>
      <c r="D204" s="378" t="s">
        <v>125</v>
      </c>
      <c r="E204" s="378"/>
      <c r="F204" s="379"/>
      <c r="G204" s="379"/>
      <c r="H204" s="379"/>
      <c r="I204" s="378"/>
      <c r="J204" s="380"/>
      <c r="K204" s="380">
        <f t="shared" ref="K204:L204" si="33">SUM(K200:K203)</f>
        <v>0</v>
      </c>
      <c r="L204" s="381">
        <f t="shared" si="33"/>
        <v>0</v>
      </c>
    </row>
    <row r="205" spans="1:12" ht="12">
      <c r="A205" s="383"/>
      <c r="B205" s="383"/>
      <c r="C205" s="37"/>
      <c r="D205" s="379"/>
      <c r="E205" s="379"/>
      <c r="F205" s="379"/>
      <c r="G205" s="379"/>
      <c r="H205" s="379"/>
      <c r="I205" s="378"/>
      <c r="J205" s="380"/>
      <c r="K205" s="380"/>
      <c r="L205" s="381"/>
    </row>
    <row r="206" spans="1:12" ht="12">
      <c r="A206" s="383"/>
      <c r="B206" s="37"/>
      <c r="C206" s="383"/>
      <c r="D206" s="378" t="s">
        <v>140</v>
      </c>
      <c r="E206" s="378"/>
      <c r="F206" s="379"/>
      <c r="G206" s="379"/>
      <c r="H206" s="379"/>
      <c r="I206" s="378"/>
      <c r="J206" s="392"/>
      <c r="K206" s="380">
        <f t="shared" ref="K206:L206" si="34">SUM(K190+K197+K204)</f>
        <v>1693725.7916666667</v>
      </c>
      <c r="L206" s="381">
        <f t="shared" si="34"/>
        <v>20324709.5</v>
      </c>
    </row>
    <row r="207" spans="1:12" ht="12">
      <c r="A207" s="383"/>
      <c r="B207" s="37"/>
      <c r="C207" s="383"/>
      <c r="D207" s="379"/>
      <c r="E207" s="400"/>
      <c r="F207" s="379"/>
      <c r="G207" s="379"/>
      <c r="H207" s="379"/>
      <c r="I207" s="378"/>
      <c r="J207" s="392"/>
      <c r="K207" s="380"/>
      <c r="L207" s="381"/>
    </row>
    <row r="208" spans="1:12" ht="12">
      <c r="A208" s="360" t="s">
        <v>91</v>
      </c>
      <c r="B208" s="359">
        <v>1</v>
      </c>
      <c r="C208" s="383"/>
      <c r="D208" s="360" t="s">
        <v>93</v>
      </c>
      <c r="E208" s="400"/>
      <c r="F208" s="379"/>
      <c r="G208" s="379"/>
      <c r="H208" s="379"/>
      <c r="I208" s="378"/>
      <c r="J208" s="392"/>
      <c r="K208" s="380"/>
      <c r="L208" s="381"/>
    </row>
    <row r="209" spans="1:12" ht="12">
      <c r="A209" s="360" t="s">
        <v>94</v>
      </c>
      <c r="B209" s="359">
        <v>3</v>
      </c>
      <c r="C209" s="383"/>
      <c r="D209" s="360" t="s">
        <v>154</v>
      </c>
      <c r="E209" s="400"/>
      <c r="F209" s="379"/>
      <c r="G209" s="379"/>
      <c r="H209" s="379"/>
      <c r="I209" s="378"/>
      <c r="J209" s="392"/>
      <c r="K209" s="380"/>
      <c r="L209" s="381"/>
    </row>
    <row r="210" spans="1:12" ht="12">
      <c r="A210" s="360" t="s">
        <v>96</v>
      </c>
      <c r="B210" s="359">
        <v>1</v>
      </c>
      <c r="C210" s="383"/>
      <c r="D210" s="360" t="s">
        <v>155</v>
      </c>
      <c r="E210" s="400"/>
      <c r="F210" s="379"/>
      <c r="G210" s="379"/>
      <c r="H210" s="379"/>
      <c r="I210" s="378"/>
      <c r="J210" s="392"/>
      <c r="K210" s="380"/>
      <c r="L210" s="381"/>
    </row>
    <row r="211" spans="1:12" ht="12">
      <c r="A211" s="360" t="s">
        <v>97</v>
      </c>
      <c r="B211" s="376" t="s">
        <v>54</v>
      </c>
      <c r="C211" s="376"/>
      <c r="D211" s="378" t="s">
        <v>55</v>
      </c>
      <c r="E211" s="400"/>
      <c r="F211" s="379"/>
      <c r="G211" s="379"/>
      <c r="H211" s="379"/>
      <c r="I211" s="378"/>
      <c r="J211" s="392"/>
      <c r="K211" s="380"/>
      <c r="L211" s="381"/>
    </row>
    <row r="212" spans="1:12" ht="12">
      <c r="A212" s="360" t="s">
        <v>99</v>
      </c>
      <c r="B212" s="376" t="s">
        <v>66</v>
      </c>
      <c r="C212" s="376"/>
      <c r="D212" s="378" t="s">
        <v>67</v>
      </c>
      <c r="E212" s="400"/>
      <c r="F212" s="379"/>
      <c r="G212" s="379"/>
      <c r="H212" s="379"/>
      <c r="I212" s="378"/>
      <c r="J212" s="392"/>
      <c r="K212" s="380"/>
      <c r="L212" s="381"/>
    </row>
    <row r="213" spans="1:12" ht="12">
      <c r="A213" s="383"/>
      <c r="B213" s="37"/>
      <c r="C213" s="383"/>
      <c r="D213" s="379"/>
      <c r="E213" s="400"/>
      <c r="F213" s="379"/>
      <c r="G213" s="379"/>
      <c r="H213" s="379"/>
      <c r="I213" s="378"/>
      <c r="J213" s="392"/>
      <c r="K213" s="380"/>
      <c r="L213" s="381"/>
    </row>
    <row r="214" spans="1:12" ht="12">
      <c r="A214" s="383"/>
      <c r="B214" s="37"/>
      <c r="C214" s="384" t="s">
        <v>187</v>
      </c>
      <c r="D214" s="378" t="s">
        <v>102</v>
      </c>
      <c r="E214" s="385" t="s">
        <v>188</v>
      </c>
      <c r="F214" s="379"/>
      <c r="G214" s="379"/>
      <c r="H214" s="379"/>
      <c r="I214" s="379"/>
      <c r="J214" s="379"/>
      <c r="K214" s="386"/>
      <c r="L214" s="369"/>
    </row>
    <row r="215" spans="1:12" ht="12">
      <c r="A215" s="383"/>
      <c r="B215" s="37"/>
      <c r="C215" s="384"/>
      <c r="D215" s="360"/>
      <c r="E215" s="385"/>
      <c r="F215" s="379"/>
      <c r="G215" s="379"/>
      <c r="H215" s="379"/>
      <c r="I215" s="379"/>
      <c r="J215" s="379"/>
      <c r="K215" s="386"/>
      <c r="L215" s="369"/>
    </row>
    <row r="216" spans="1:12" ht="12">
      <c r="A216" s="383" t="s">
        <v>104</v>
      </c>
      <c r="B216" s="388" t="s">
        <v>105</v>
      </c>
      <c r="C216" s="403" t="s">
        <v>106</v>
      </c>
      <c r="D216" s="140" t="s">
        <v>107</v>
      </c>
      <c r="E216" s="379"/>
      <c r="F216" s="379"/>
      <c r="G216" s="379"/>
      <c r="H216" s="379"/>
      <c r="I216" s="379"/>
      <c r="J216" s="386"/>
      <c r="K216" s="386">
        <f t="shared" ref="K216:K224" si="35">L216/12</f>
        <v>384195.98</v>
      </c>
      <c r="L216" s="404">
        <v>4610351.76</v>
      </c>
    </row>
    <row r="217" spans="1:12" ht="12">
      <c r="A217" s="383" t="s">
        <v>104</v>
      </c>
      <c r="B217" s="388" t="s">
        <v>108</v>
      </c>
      <c r="C217" s="403" t="s">
        <v>106</v>
      </c>
      <c r="D217" s="140" t="s">
        <v>109</v>
      </c>
      <c r="E217" s="379"/>
      <c r="F217" s="379"/>
      <c r="G217" s="379"/>
      <c r="H217" s="379"/>
      <c r="I217" s="379"/>
      <c r="J217" s="386"/>
      <c r="K217" s="386">
        <f t="shared" si="35"/>
        <v>38981.480000000003</v>
      </c>
      <c r="L217" s="404">
        <v>467777.76</v>
      </c>
    </row>
    <row r="218" spans="1:12" ht="12">
      <c r="A218" s="383" t="s">
        <v>104</v>
      </c>
      <c r="B218" s="388" t="s">
        <v>110</v>
      </c>
      <c r="C218" s="403" t="s">
        <v>106</v>
      </c>
      <c r="D218" s="140" t="s">
        <v>111</v>
      </c>
      <c r="E218" s="379"/>
      <c r="F218" s="379"/>
      <c r="G218" s="379"/>
      <c r="H218" s="379"/>
      <c r="I218" s="379"/>
      <c r="J218" s="386"/>
      <c r="K218" s="386">
        <f t="shared" si="35"/>
        <v>58481.097500000003</v>
      </c>
      <c r="L218" s="404">
        <v>701773.17</v>
      </c>
    </row>
    <row r="219" spans="1:12" ht="12">
      <c r="A219" s="383" t="s">
        <v>104</v>
      </c>
      <c r="B219" s="388" t="s">
        <v>112</v>
      </c>
      <c r="C219" s="403" t="s">
        <v>106</v>
      </c>
      <c r="D219" s="140" t="s">
        <v>113</v>
      </c>
      <c r="E219" s="379"/>
      <c r="F219" s="379"/>
      <c r="G219" s="379"/>
      <c r="H219" s="379"/>
      <c r="I219" s="379"/>
      <c r="J219" s="386"/>
      <c r="K219" s="386">
        <f t="shared" si="35"/>
        <v>3568</v>
      </c>
      <c r="L219" s="404">
        <v>42816</v>
      </c>
    </row>
    <row r="220" spans="1:12" ht="12">
      <c r="A220" s="383" t="s">
        <v>104</v>
      </c>
      <c r="B220" s="388" t="s">
        <v>114</v>
      </c>
      <c r="C220" s="403" t="s">
        <v>106</v>
      </c>
      <c r="D220" s="140" t="s">
        <v>115</v>
      </c>
      <c r="E220" s="379"/>
      <c r="F220" s="379"/>
      <c r="G220" s="379"/>
      <c r="H220" s="379"/>
      <c r="I220" s="379"/>
      <c r="J220" s="386"/>
      <c r="K220" s="386">
        <f t="shared" si="35"/>
        <v>8530.9375</v>
      </c>
      <c r="L220" s="404">
        <v>102371.25</v>
      </c>
    </row>
    <row r="221" spans="1:12" ht="12">
      <c r="A221" s="383" t="s">
        <v>104</v>
      </c>
      <c r="B221" s="388" t="s">
        <v>116</v>
      </c>
      <c r="C221" s="403" t="s">
        <v>106</v>
      </c>
      <c r="D221" s="390" t="s">
        <v>117</v>
      </c>
      <c r="E221" s="379"/>
      <c r="F221" s="379"/>
      <c r="G221" s="379"/>
      <c r="H221" s="379"/>
      <c r="I221" s="379"/>
      <c r="J221" s="386"/>
      <c r="K221" s="386">
        <f t="shared" si="35"/>
        <v>90360.20166666666</v>
      </c>
      <c r="L221" s="404">
        <v>1084322.42</v>
      </c>
    </row>
    <row r="222" spans="1:12" ht="12">
      <c r="A222" s="383" t="s">
        <v>104</v>
      </c>
      <c r="B222" s="388" t="s">
        <v>119</v>
      </c>
      <c r="C222" s="403" t="s">
        <v>106</v>
      </c>
      <c r="D222" s="390" t="s">
        <v>120</v>
      </c>
      <c r="E222" s="379"/>
      <c r="F222" s="379"/>
      <c r="G222" s="379"/>
      <c r="H222" s="379"/>
      <c r="I222" s="379"/>
      <c r="J222" s="386"/>
      <c r="K222" s="386">
        <f t="shared" si="35"/>
        <v>74762.48</v>
      </c>
      <c r="L222" s="404">
        <v>897149.76</v>
      </c>
    </row>
    <row r="223" spans="1:12" ht="12">
      <c r="A223" s="383" t="s">
        <v>104</v>
      </c>
      <c r="B223" s="388" t="s">
        <v>121</v>
      </c>
      <c r="C223" s="403" t="s">
        <v>106</v>
      </c>
      <c r="D223" s="140" t="s">
        <v>122</v>
      </c>
      <c r="E223" s="379"/>
      <c r="F223" s="379"/>
      <c r="G223" s="379"/>
      <c r="H223" s="379"/>
      <c r="I223" s="379"/>
      <c r="J223" s="386"/>
      <c r="K223" s="386">
        <f t="shared" si="35"/>
        <v>22420</v>
      </c>
      <c r="L223" s="391">
        <v>269040</v>
      </c>
    </row>
    <row r="224" spans="1:12" ht="12">
      <c r="A224" s="383" t="s">
        <v>104</v>
      </c>
      <c r="B224" s="388" t="s">
        <v>123</v>
      </c>
      <c r="C224" s="37" t="s">
        <v>106</v>
      </c>
      <c r="D224" s="140" t="s">
        <v>124</v>
      </c>
      <c r="E224" s="379"/>
      <c r="F224" s="379"/>
      <c r="G224" s="379"/>
      <c r="H224" s="379"/>
      <c r="I224" s="379"/>
      <c r="J224" s="386"/>
      <c r="K224" s="386">
        <f t="shared" si="35"/>
        <v>10949.583333333334</v>
      </c>
      <c r="L224" s="404">
        <v>131395</v>
      </c>
    </row>
    <row r="225" spans="1:12" ht="12">
      <c r="A225" s="383"/>
      <c r="B225" s="37"/>
      <c r="C225" s="383"/>
      <c r="D225" s="378" t="s">
        <v>125</v>
      </c>
      <c r="E225" s="378"/>
      <c r="F225" s="379"/>
      <c r="G225" s="379"/>
      <c r="H225" s="379"/>
      <c r="I225" s="378"/>
      <c r="J225" s="380"/>
      <c r="K225" s="380">
        <f t="shared" ref="K225" si="36">SUM(K216:K224)</f>
        <v>692249.76</v>
      </c>
      <c r="L225" s="381">
        <f>SUM(L216:L224)</f>
        <v>8306997.1199999992</v>
      </c>
    </row>
    <row r="226" spans="1:12" ht="12">
      <c r="A226" s="383"/>
      <c r="B226" s="37"/>
      <c r="C226" s="383"/>
      <c r="D226" s="360"/>
      <c r="E226" s="379"/>
      <c r="F226" s="379"/>
      <c r="G226" s="379"/>
      <c r="H226" s="379"/>
      <c r="I226" s="378"/>
      <c r="J226" s="380"/>
      <c r="K226" s="380"/>
      <c r="L226" s="381"/>
    </row>
    <row r="227" spans="1:12" ht="12">
      <c r="A227" s="383" t="s">
        <v>104</v>
      </c>
      <c r="B227" s="407" t="s">
        <v>189</v>
      </c>
      <c r="C227" s="403" t="s">
        <v>106</v>
      </c>
      <c r="D227" s="379" t="s">
        <v>127</v>
      </c>
      <c r="E227" s="379"/>
      <c r="F227" s="379"/>
      <c r="G227" s="379"/>
      <c r="H227" s="379"/>
      <c r="I227" s="379"/>
      <c r="J227" s="394"/>
      <c r="K227" s="386">
        <f t="shared" ref="K227:K230" si="37">L227/12</f>
        <v>0</v>
      </c>
      <c r="L227" s="395">
        <v>0</v>
      </c>
    </row>
    <row r="228" spans="1:12" ht="12">
      <c r="A228" s="383" t="s">
        <v>104</v>
      </c>
      <c r="B228" s="407" t="s">
        <v>190</v>
      </c>
      <c r="C228" s="403" t="s">
        <v>106</v>
      </c>
      <c r="D228" s="406" t="s">
        <v>191</v>
      </c>
      <c r="E228" s="379"/>
      <c r="F228" s="379"/>
      <c r="G228" s="379"/>
      <c r="H228" s="379"/>
      <c r="I228" s="379"/>
      <c r="J228" s="394"/>
      <c r="K228" s="386">
        <f t="shared" si="37"/>
        <v>6250</v>
      </c>
      <c r="L228" s="395">
        <v>75000</v>
      </c>
    </row>
    <row r="229" spans="1:12" ht="12">
      <c r="A229" s="383" t="s">
        <v>104</v>
      </c>
      <c r="B229" s="407" t="s">
        <v>192</v>
      </c>
      <c r="C229" s="403" t="s">
        <v>106</v>
      </c>
      <c r="D229" s="406" t="s">
        <v>132</v>
      </c>
      <c r="E229" s="379"/>
      <c r="F229" s="379"/>
      <c r="G229" s="379"/>
      <c r="H229" s="379"/>
      <c r="I229" s="379"/>
      <c r="J229" s="394"/>
      <c r="K229" s="386">
        <f t="shared" si="37"/>
        <v>0</v>
      </c>
      <c r="L229" s="395">
        <v>0</v>
      </c>
    </row>
    <row r="230" spans="1:12" ht="12">
      <c r="A230" s="383" t="s">
        <v>104</v>
      </c>
      <c r="B230" s="407" t="s">
        <v>193</v>
      </c>
      <c r="C230" s="403" t="s">
        <v>106</v>
      </c>
      <c r="D230" s="406" t="s">
        <v>133</v>
      </c>
      <c r="E230" s="379"/>
      <c r="F230" s="379"/>
      <c r="G230" s="379"/>
      <c r="H230" s="379"/>
      <c r="I230" s="379"/>
      <c r="J230" s="394"/>
      <c r="K230" s="386">
        <f t="shared" si="37"/>
        <v>0</v>
      </c>
      <c r="L230" s="395">
        <v>0</v>
      </c>
    </row>
    <row r="231" spans="1:12" ht="12">
      <c r="A231" s="383"/>
      <c r="B231" s="383"/>
      <c r="C231" s="37"/>
      <c r="D231" s="378" t="s">
        <v>125</v>
      </c>
      <c r="E231" s="378"/>
      <c r="F231" s="379"/>
      <c r="G231" s="379"/>
      <c r="H231" s="379"/>
      <c r="I231" s="378"/>
      <c r="J231" s="380"/>
      <c r="K231" s="380">
        <f t="shared" ref="K231" si="38">SUM(K227:K230)</f>
        <v>6250</v>
      </c>
      <c r="L231" s="381">
        <f>SUM(L227:L230)</f>
        <v>75000</v>
      </c>
    </row>
    <row r="232" spans="1:12" ht="12">
      <c r="A232" s="383"/>
      <c r="B232" s="383"/>
      <c r="C232" s="37"/>
      <c r="D232" s="379"/>
      <c r="E232" s="379"/>
      <c r="F232" s="379"/>
      <c r="G232" s="379"/>
      <c r="H232" s="379"/>
      <c r="I232" s="378"/>
      <c r="J232" s="392"/>
      <c r="K232" s="380"/>
      <c r="L232" s="381"/>
    </row>
    <row r="233" spans="1:12" ht="12">
      <c r="A233" s="383"/>
      <c r="B233" s="383"/>
      <c r="C233" s="37"/>
      <c r="D233" s="379"/>
      <c r="E233" s="379"/>
      <c r="F233" s="379"/>
      <c r="G233" s="379"/>
      <c r="H233" s="379"/>
      <c r="I233" s="378"/>
      <c r="J233" s="392"/>
      <c r="K233" s="380"/>
      <c r="L233" s="381"/>
    </row>
    <row r="234" spans="1:12" ht="12">
      <c r="A234" s="383"/>
      <c r="B234" s="383"/>
      <c r="C234" s="37"/>
      <c r="D234" s="379"/>
      <c r="E234" s="379"/>
      <c r="F234" s="379"/>
      <c r="G234" s="379"/>
      <c r="H234" s="379"/>
      <c r="I234" s="378"/>
      <c r="J234" s="392"/>
      <c r="K234" s="380"/>
      <c r="L234" s="381"/>
    </row>
    <row r="235" spans="1:12" ht="12">
      <c r="A235" s="383"/>
      <c r="B235" s="383"/>
      <c r="C235" s="37"/>
      <c r="D235" s="379"/>
      <c r="E235" s="379"/>
      <c r="F235" s="379"/>
      <c r="G235" s="379"/>
      <c r="H235" s="379"/>
      <c r="I235" s="378"/>
      <c r="J235" s="392"/>
      <c r="K235" s="380"/>
      <c r="L235" s="381"/>
    </row>
    <row r="236" spans="1:12" ht="12">
      <c r="A236" s="383"/>
      <c r="B236" s="383"/>
      <c r="C236" s="37"/>
      <c r="D236" s="379"/>
      <c r="E236" s="379"/>
      <c r="F236" s="379"/>
      <c r="G236" s="379"/>
      <c r="H236" s="379"/>
      <c r="I236" s="378"/>
      <c r="J236" s="392"/>
      <c r="K236" s="380"/>
      <c r="L236" s="381"/>
    </row>
    <row r="237" spans="1:12" ht="12">
      <c r="A237" s="383"/>
      <c r="B237" s="383"/>
      <c r="C237" s="37"/>
      <c r="D237" s="379"/>
      <c r="E237" s="379"/>
      <c r="F237" s="379"/>
      <c r="G237" s="379"/>
      <c r="H237" s="379"/>
      <c r="I237" s="378"/>
      <c r="J237" s="392"/>
      <c r="K237" s="380"/>
      <c r="L237" s="381"/>
    </row>
    <row r="238" spans="1:12" ht="12">
      <c r="A238" s="383" t="s">
        <v>104</v>
      </c>
      <c r="B238" s="407" t="s">
        <v>194</v>
      </c>
      <c r="C238" s="403" t="s">
        <v>106</v>
      </c>
      <c r="D238" s="379" t="s">
        <v>134</v>
      </c>
      <c r="E238" s="379"/>
      <c r="F238" s="379"/>
      <c r="G238" s="379"/>
      <c r="H238" s="379"/>
      <c r="I238" s="379"/>
      <c r="J238" s="394"/>
      <c r="K238" s="386">
        <f t="shared" ref="K238:K244" si="39">L238/12</f>
        <v>0</v>
      </c>
      <c r="L238" s="395">
        <v>0</v>
      </c>
    </row>
    <row r="239" spans="1:12" ht="12">
      <c r="A239" s="383" t="s">
        <v>104</v>
      </c>
      <c r="B239" s="407" t="s">
        <v>195</v>
      </c>
      <c r="C239" s="403" t="s">
        <v>106</v>
      </c>
      <c r="D239" s="406" t="s">
        <v>196</v>
      </c>
      <c r="E239" s="379"/>
      <c r="F239" s="379"/>
      <c r="G239" s="379"/>
      <c r="H239" s="379"/>
      <c r="I239" s="379"/>
      <c r="J239" s="394"/>
      <c r="K239" s="386">
        <f t="shared" si="39"/>
        <v>0</v>
      </c>
      <c r="L239" s="395">
        <v>0</v>
      </c>
    </row>
    <row r="240" spans="1:12" ht="12">
      <c r="A240" s="383" t="s">
        <v>104</v>
      </c>
      <c r="B240" s="407" t="s">
        <v>197</v>
      </c>
      <c r="C240" s="403" t="s">
        <v>106</v>
      </c>
      <c r="D240" s="411" t="s">
        <v>198</v>
      </c>
      <c r="E240" s="379"/>
      <c r="F240" s="379"/>
      <c r="G240" s="379"/>
      <c r="H240" s="379"/>
      <c r="I240" s="379"/>
      <c r="J240" s="394"/>
      <c r="K240" s="386">
        <f t="shared" si="39"/>
        <v>250000</v>
      </c>
      <c r="L240" s="395">
        <v>3000000</v>
      </c>
    </row>
    <row r="241" spans="1:12" ht="12">
      <c r="A241" s="383" t="s">
        <v>104</v>
      </c>
      <c r="B241" s="407" t="s">
        <v>199</v>
      </c>
      <c r="C241" s="403" t="s">
        <v>106</v>
      </c>
      <c r="D241" s="411" t="s">
        <v>200</v>
      </c>
      <c r="E241" s="379"/>
      <c r="F241" s="379"/>
      <c r="G241" s="379"/>
      <c r="H241" s="379"/>
      <c r="I241" s="379"/>
      <c r="J241" s="394"/>
      <c r="K241" s="386">
        <f t="shared" si="39"/>
        <v>166666.66666666666</v>
      </c>
      <c r="L241" s="395">
        <v>2000000</v>
      </c>
    </row>
    <row r="242" spans="1:12" ht="12">
      <c r="A242" s="383" t="s">
        <v>104</v>
      </c>
      <c r="B242" s="407" t="s">
        <v>201</v>
      </c>
      <c r="C242" s="403" t="s">
        <v>106</v>
      </c>
      <c r="D242" s="406" t="s">
        <v>202</v>
      </c>
      <c r="E242" s="379"/>
      <c r="F242" s="379"/>
      <c r="G242" s="379"/>
      <c r="H242" s="379"/>
      <c r="I242" s="379"/>
      <c r="J242" s="394"/>
      <c r="K242" s="386">
        <f t="shared" si="39"/>
        <v>0</v>
      </c>
      <c r="L242" s="395">
        <v>0</v>
      </c>
    </row>
    <row r="243" spans="1:12" ht="12">
      <c r="A243" s="383" t="s">
        <v>104</v>
      </c>
      <c r="B243" s="407" t="s">
        <v>181</v>
      </c>
      <c r="C243" s="403" t="s">
        <v>106</v>
      </c>
      <c r="D243" s="379" t="s">
        <v>139</v>
      </c>
      <c r="E243" s="379"/>
      <c r="F243" s="379"/>
      <c r="G243" s="379"/>
      <c r="H243" s="379"/>
      <c r="I243" s="379"/>
      <c r="J243" s="394"/>
      <c r="K243" s="386">
        <f t="shared" si="39"/>
        <v>0</v>
      </c>
      <c r="L243" s="395">
        <v>0</v>
      </c>
    </row>
    <row r="244" spans="1:12" ht="12">
      <c r="A244" s="383" t="s">
        <v>104</v>
      </c>
      <c r="B244" s="407" t="s">
        <v>203</v>
      </c>
      <c r="C244" s="403" t="s">
        <v>106</v>
      </c>
      <c r="D244" s="406" t="s">
        <v>172</v>
      </c>
      <c r="E244" s="379"/>
      <c r="F244" s="379"/>
      <c r="G244" s="379"/>
      <c r="H244" s="379"/>
      <c r="I244" s="379"/>
      <c r="J244" s="394"/>
      <c r="K244" s="386">
        <f t="shared" si="39"/>
        <v>0</v>
      </c>
      <c r="L244" s="395">
        <v>0</v>
      </c>
    </row>
    <row r="245" spans="1:12" ht="12">
      <c r="A245" s="383"/>
      <c r="B245" s="37"/>
      <c r="C245" s="383"/>
      <c r="D245" s="378" t="s">
        <v>125</v>
      </c>
      <c r="E245" s="378"/>
      <c r="F245" s="379"/>
      <c r="G245" s="379"/>
      <c r="H245" s="379"/>
      <c r="I245" s="378"/>
      <c r="J245" s="392"/>
      <c r="K245" s="380">
        <f t="shared" ref="K245:L245" si="40">SUM(K238:K244)</f>
        <v>416666.66666666663</v>
      </c>
      <c r="L245" s="381">
        <f t="shared" si="40"/>
        <v>5000000</v>
      </c>
    </row>
    <row r="246" spans="1:12" ht="12">
      <c r="A246" s="383"/>
      <c r="B246" s="37"/>
      <c r="C246" s="383"/>
      <c r="D246" s="383"/>
      <c r="E246" s="400"/>
      <c r="F246" s="379"/>
      <c r="G246" s="379"/>
      <c r="H246" s="379"/>
      <c r="I246" s="378"/>
      <c r="J246" s="392"/>
      <c r="K246" s="380"/>
      <c r="L246" s="381"/>
    </row>
    <row r="247" spans="1:12" ht="12">
      <c r="A247" s="383"/>
      <c r="B247" s="37"/>
      <c r="C247" s="383"/>
      <c r="D247" s="378" t="s">
        <v>140</v>
      </c>
      <c r="E247" s="378"/>
      <c r="F247" s="379"/>
      <c r="G247" s="379"/>
      <c r="H247" s="379"/>
      <c r="I247" s="378"/>
      <c r="J247" s="392"/>
      <c r="K247" s="380">
        <f>SUM(K245,K231,K225)</f>
        <v>1115166.4266666668</v>
      </c>
      <c r="L247" s="381">
        <f>SUM(L225+L231+L245)</f>
        <v>13381997.119999999</v>
      </c>
    </row>
    <row r="248" spans="1:12" ht="12">
      <c r="A248" s="383"/>
      <c r="B248" s="37"/>
      <c r="C248" s="383"/>
      <c r="D248" s="383"/>
      <c r="E248" s="400"/>
      <c r="F248" s="379"/>
      <c r="G248" s="379"/>
      <c r="H248" s="379"/>
      <c r="I248" s="378"/>
      <c r="J248" s="392"/>
      <c r="K248" s="380"/>
      <c r="L248" s="381"/>
    </row>
    <row r="249" spans="1:12" ht="12">
      <c r="A249" s="360" t="s">
        <v>91</v>
      </c>
      <c r="B249" s="359">
        <v>1</v>
      </c>
      <c r="C249" s="383"/>
      <c r="D249" s="360" t="s">
        <v>93</v>
      </c>
      <c r="E249" s="400"/>
      <c r="F249" s="379"/>
      <c r="G249" s="379"/>
      <c r="H249" s="379"/>
      <c r="I249" s="378"/>
      <c r="J249" s="392"/>
      <c r="K249" s="380"/>
      <c r="L249" s="381"/>
    </row>
    <row r="250" spans="1:12" ht="12">
      <c r="A250" s="360" t="s">
        <v>94</v>
      </c>
      <c r="B250" s="359">
        <v>3</v>
      </c>
      <c r="C250" s="383"/>
      <c r="D250" s="360" t="s">
        <v>154</v>
      </c>
      <c r="E250" s="400"/>
      <c r="F250" s="379"/>
      <c r="G250" s="379"/>
      <c r="H250" s="379"/>
      <c r="I250" s="378"/>
      <c r="J250" s="392"/>
      <c r="K250" s="380"/>
      <c r="L250" s="381"/>
    </row>
    <row r="251" spans="1:12" ht="12">
      <c r="A251" s="360" t="s">
        <v>96</v>
      </c>
      <c r="B251" s="359">
        <v>1</v>
      </c>
      <c r="C251" s="383"/>
      <c r="D251" s="360" t="s">
        <v>155</v>
      </c>
      <c r="E251" s="400"/>
      <c r="F251" s="379"/>
      <c r="G251" s="379"/>
      <c r="H251" s="379"/>
      <c r="I251" s="378"/>
      <c r="J251" s="392"/>
      <c r="K251" s="380"/>
      <c r="L251" s="381"/>
    </row>
    <row r="252" spans="1:12" ht="12">
      <c r="A252" s="360" t="s">
        <v>97</v>
      </c>
      <c r="B252" s="376" t="s">
        <v>54</v>
      </c>
      <c r="C252" s="376"/>
      <c r="D252" s="378" t="s">
        <v>55</v>
      </c>
      <c r="E252" s="400"/>
      <c r="F252" s="379"/>
      <c r="G252" s="379"/>
      <c r="H252" s="379"/>
      <c r="I252" s="378"/>
      <c r="J252" s="392"/>
      <c r="K252" s="380"/>
      <c r="L252" s="381"/>
    </row>
    <row r="253" spans="1:12" ht="12">
      <c r="A253" s="360" t="s">
        <v>99</v>
      </c>
      <c r="B253" s="376" t="s">
        <v>66</v>
      </c>
      <c r="C253" s="376"/>
      <c r="D253" s="378" t="s">
        <v>67</v>
      </c>
      <c r="E253" s="400"/>
      <c r="F253" s="379"/>
      <c r="G253" s="379"/>
      <c r="H253" s="379"/>
      <c r="I253" s="378"/>
      <c r="J253" s="392"/>
      <c r="K253" s="380"/>
      <c r="L253" s="381"/>
    </row>
    <row r="254" spans="1:12" ht="12">
      <c r="A254" s="376"/>
      <c r="B254" s="376"/>
      <c r="C254" s="376"/>
      <c r="D254" s="378"/>
      <c r="E254" s="400"/>
      <c r="F254" s="379"/>
      <c r="G254" s="379"/>
      <c r="H254" s="379"/>
      <c r="I254" s="378"/>
      <c r="J254" s="392"/>
      <c r="K254" s="380"/>
      <c r="L254" s="381"/>
    </row>
    <row r="255" spans="1:12" ht="12">
      <c r="A255" s="383"/>
      <c r="B255" s="37"/>
      <c r="C255" s="384" t="s">
        <v>204</v>
      </c>
      <c r="D255" s="378" t="s">
        <v>102</v>
      </c>
      <c r="E255" s="385" t="s">
        <v>205</v>
      </c>
      <c r="F255" s="379"/>
      <c r="G255" s="379"/>
      <c r="H255" s="379"/>
      <c r="I255" s="379"/>
      <c r="J255" s="379"/>
      <c r="K255" s="386"/>
      <c r="L255" s="369"/>
    </row>
    <row r="256" spans="1:12" ht="12">
      <c r="A256" s="383"/>
      <c r="B256" s="37"/>
      <c r="C256" s="384"/>
      <c r="D256" s="360"/>
      <c r="E256" s="385"/>
      <c r="F256" s="379"/>
      <c r="G256" s="379"/>
      <c r="H256" s="379"/>
      <c r="I256" s="379"/>
      <c r="J256" s="379"/>
      <c r="K256" s="386"/>
      <c r="L256" s="369"/>
    </row>
    <row r="257" spans="1:12" ht="12">
      <c r="A257" s="383" t="s">
        <v>104</v>
      </c>
      <c r="B257" s="388" t="s">
        <v>105</v>
      </c>
      <c r="C257" s="403" t="s">
        <v>106</v>
      </c>
      <c r="D257" s="140" t="s">
        <v>107</v>
      </c>
      <c r="E257" s="379"/>
      <c r="F257" s="379"/>
      <c r="G257" s="379"/>
      <c r="H257" s="379"/>
      <c r="I257" s="379"/>
      <c r="J257" s="386"/>
      <c r="K257" s="386">
        <f t="shared" ref="K257:K265" si="41">L257/12</f>
        <v>457840.78</v>
      </c>
      <c r="L257" s="404">
        <v>5494089.3600000003</v>
      </c>
    </row>
    <row r="258" spans="1:12" ht="12">
      <c r="A258" s="383" t="s">
        <v>104</v>
      </c>
      <c r="B258" s="388" t="s">
        <v>108</v>
      </c>
      <c r="C258" s="403" t="s">
        <v>106</v>
      </c>
      <c r="D258" s="140" t="s">
        <v>109</v>
      </c>
      <c r="E258" s="379"/>
      <c r="F258" s="379"/>
      <c r="G258" s="379"/>
      <c r="H258" s="379"/>
      <c r="I258" s="379"/>
      <c r="J258" s="386"/>
      <c r="K258" s="386">
        <f t="shared" si="41"/>
        <v>50719.519999999997</v>
      </c>
      <c r="L258" s="404">
        <v>608634.24</v>
      </c>
    </row>
    <row r="259" spans="1:12" ht="12">
      <c r="A259" s="383" t="s">
        <v>104</v>
      </c>
      <c r="B259" s="388">
        <v>1221</v>
      </c>
      <c r="C259" s="403" t="s">
        <v>106</v>
      </c>
      <c r="D259" s="140" t="s">
        <v>111</v>
      </c>
      <c r="E259" s="379"/>
      <c r="F259" s="379"/>
      <c r="G259" s="379"/>
      <c r="H259" s="379"/>
      <c r="I259" s="379"/>
      <c r="J259" s="386"/>
      <c r="K259" s="386">
        <f t="shared" si="41"/>
        <v>39948.642500000002</v>
      </c>
      <c r="L259" s="404">
        <v>479383.71</v>
      </c>
    </row>
    <row r="260" spans="1:12" ht="12">
      <c r="A260" s="383" t="s">
        <v>104</v>
      </c>
      <c r="B260" s="388" t="s">
        <v>112</v>
      </c>
      <c r="C260" s="403" t="s">
        <v>106</v>
      </c>
      <c r="D260" s="140" t="s">
        <v>113</v>
      </c>
      <c r="E260" s="379"/>
      <c r="F260" s="379"/>
      <c r="G260" s="379"/>
      <c r="H260" s="379"/>
      <c r="I260" s="379"/>
      <c r="J260" s="386"/>
      <c r="K260" s="386">
        <f t="shared" si="41"/>
        <v>8309</v>
      </c>
      <c r="L260" s="404">
        <v>99708</v>
      </c>
    </row>
    <row r="261" spans="1:12" ht="12">
      <c r="A261" s="383" t="s">
        <v>104</v>
      </c>
      <c r="B261" s="388" t="s">
        <v>114</v>
      </c>
      <c r="C261" s="403" t="s">
        <v>106</v>
      </c>
      <c r="D261" s="140" t="s">
        <v>115</v>
      </c>
      <c r="E261" s="379"/>
      <c r="F261" s="379"/>
      <c r="G261" s="379"/>
      <c r="H261" s="379"/>
      <c r="I261" s="379"/>
      <c r="J261" s="386"/>
      <c r="K261" s="386">
        <f t="shared" si="41"/>
        <v>9793.7533333333322</v>
      </c>
      <c r="L261" s="404">
        <v>117525.04</v>
      </c>
    </row>
    <row r="262" spans="1:12" ht="12">
      <c r="A262" s="383" t="s">
        <v>104</v>
      </c>
      <c r="B262" s="388" t="s">
        <v>116</v>
      </c>
      <c r="C262" s="403" t="s">
        <v>106</v>
      </c>
      <c r="D262" s="390" t="s">
        <v>117</v>
      </c>
      <c r="E262" s="379"/>
      <c r="F262" s="379"/>
      <c r="G262" s="379"/>
      <c r="H262" s="379"/>
      <c r="I262" s="379"/>
      <c r="J262" s="386"/>
      <c r="K262" s="386">
        <f t="shared" si="41"/>
        <v>106352.37583333334</v>
      </c>
      <c r="L262" s="404">
        <v>1276228.51</v>
      </c>
    </row>
    <row r="263" spans="1:12" ht="12">
      <c r="A263" s="383" t="s">
        <v>104</v>
      </c>
      <c r="B263" s="388">
        <v>1348</v>
      </c>
      <c r="C263" s="403" t="s">
        <v>106</v>
      </c>
      <c r="D263" s="390" t="s">
        <v>120</v>
      </c>
      <c r="E263" s="379"/>
      <c r="F263" s="379"/>
      <c r="G263" s="379"/>
      <c r="H263" s="379"/>
      <c r="I263" s="379"/>
      <c r="J263" s="386"/>
      <c r="K263" s="386">
        <f t="shared" si="41"/>
        <v>99762.52</v>
      </c>
      <c r="L263" s="404">
        <v>1197150.24</v>
      </c>
    </row>
    <row r="264" spans="1:12" ht="12">
      <c r="A264" s="383" t="s">
        <v>104</v>
      </c>
      <c r="B264" s="388" t="s">
        <v>121</v>
      </c>
      <c r="C264" s="403" t="s">
        <v>106</v>
      </c>
      <c r="D264" s="140" t="s">
        <v>122</v>
      </c>
      <c r="E264" s="379"/>
      <c r="F264" s="379"/>
      <c r="G264" s="379"/>
      <c r="H264" s="379"/>
      <c r="I264" s="379"/>
      <c r="J264" s="386"/>
      <c r="K264" s="386">
        <f t="shared" si="41"/>
        <v>25110.399999999998</v>
      </c>
      <c r="L264" s="391">
        <v>301324.79999999999</v>
      </c>
    </row>
    <row r="265" spans="1:12" ht="12">
      <c r="A265" s="383" t="s">
        <v>104</v>
      </c>
      <c r="B265" s="388" t="s">
        <v>123</v>
      </c>
      <c r="C265" s="37" t="s">
        <v>106</v>
      </c>
      <c r="D265" s="140" t="s">
        <v>124</v>
      </c>
      <c r="E265" s="379"/>
      <c r="F265" s="379"/>
      <c r="G265" s="379"/>
      <c r="H265" s="379"/>
      <c r="I265" s="379"/>
      <c r="J265" s="386"/>
      <c r="K265" s="386">
        <f t="shared" si="41"/>
        <v>12923.166666666666</v>
      </c>
      <c r="L265" s="404">
        <v>155078</v>
      </c>
    </row>
    <row r="266" spans="1:12" ht="12">
      <c r="A266" s="383"/>
      <c r="B266" s="37"/>
      <c r="C266" s="383"/>
      <c r="D266" s="378" t="s">
        <v>125</v>
      </c>
      <c r="E266" s="378"/>
      <c r="F266" s="379"/>
      <c r="G266" s="379"/>
      <c r="H266" s="379"/>
      <c r="I266" s="378"/>
      <c r="J266" s="380"/>
      <c r="K266" s="380">
        <f t="shared" ref="K266" si="42">SUM(K257:K265)</f>
        <v>810760.15833333333</v>
      </c>
      <c r="L266" s="381">
        <f>SUM(L257:L265)</f>
        <v>9729121.9000000004</v>
      </c>
    </row>
    <row r="267" spans="1:12" ht="12">
      <c r="A267" s="383"/>
      <c r="B267" s="37"/>
      <c r="C267" s="383"/>
      <c r="D267" s="38"/>
      <c r="E267" s="379"/>
      <c r="F267" s="379"/>
      <c r="G267" s="379"/>
      <c r="H267" s="379"/>
      <c r="I267" s="378"/>
      <c r="J267" s="380"/>
      <c r="K267" s="380"/>
      <c r="L267" s="381"/>
    </row>
    <row r="268" spans="1:12" ht="12">
      <c r="A268" s="383" t="s">
        <v>104</v>
      </c>
      <c r="B268" s="403">
        <v>2111</v>
      </c>
      <c r="C268" s="403" t="s">
        <v>106</v>
      </c>
      <c r="D268" s="379" t="s">
        <v>127</v>
      </c>
      <c r="E268" s="379"/>
      <c r="F268" s="379"/>
      <c r="G268" s="379"/>
      <c r="H268" s="379"/>
      <c r="I268" s="379"/>
      <c r="J268" s="394"/>
      <c r="K268" s="386">
        <f t="shared" ref="K268:K271" si="43">L268/12</f>
        <v>0</v>
      </c>
      <c r="L268" s="395">
        <v>0</v>
      </c>
    </row>
    <row r="269" spans="1:12" ht="12">
      <c r="A269" s="383" t="s">
        <v>104</v>
      </c>
      <c r="B269" s="403">
        <v>2161</v>
      </c>
      <c r="C269" s="403" t="s">
        <v>106</v>
      </c>
      <c r="D269" s="379" t="s">
        <v>131</v>
      </c>
      <c r="E269" s="379"/>
      <c r="F269" s="379"/>
      <c r="G269" s="379"/>
      <c r="H269" s="379"/>
      <c r="I269" s="379"/>
      <c r="J269" s="394"/>
      <c r="K269" s="386">
        <f t="shared" si="43"/>
        <v>0</v>
      </c>
      <c r="L269" s="395">
        <v>0</v>
      </c>
    </row>
    <row r="270" spans="1:12" ht="12">
      <c r="A270" s="383" t="s">
        <v>104</v>
      </c>
      <c r="B270" s="403">
        <v>2211</v>
      </c>
      <c r="C270" s="403" t="s">
        <v>106</v>
      </c>
      <c r="D270" s="379" t="s">
        <v>132</v>
      </c>
      <c r="E270" s="379"/>
      <c r="F270" s="379"/>
      <c r="G270" s="379"/>
      <c r="H270" s="379"/>
      <c r="I270" s="379"/>
      <c r="J270" s="394"/>
      <c r="K270" s="386">
        <f t="shared" si="43"/>
        <v>0</v>
      </c>
      <c r="L270" s="395">
        <v>0</v>
      </c>
    </row>
    <row r="271" spans="1:12" ht="12">
      <c r="A271" s="383" t="s">
        <v>104</v>
      </c>
      <c r="B271" s="403">
        <v>2611</v>
      </c>
      <c r="C271" s="403" t="s">
        <v>106</v>
      </c>
      <c r="D271" s="379" t="s">
        <v>133</v>
      </c>
      <c r="E271" s="379"/>
      <c r="F271" s="379"/>
      <c r="G271" s="379"/>
      <c r="H271" s="379"/>
      <c r="I271" s="379"/>
      <c r="J271" s="394"/>
      <c r="K271" s="386">
        <f t="shared" si="43"/>
        <v>0</v>
      </c>
      <c r="L271" s="395">
        <v>0</v>
      </c>
    </row>
    <row r="272" spans="1:12" ht="12">
      <c r="A272" s="383"/>
      <c r="B272" s="379"/>
      <c r="C272" s="37"/>
      <c r="D272" s="378" t="s">
        <v>125</v>
      </c>
      <c r="E272" s="378"/>
      <c r="F272" s="379"/>
      <c r="G272" s="379"/>
      <c r="H272" s="379"/>
      <c r="I272" s="378"/>
      <c r="J272" s="380"/>
      <c r="K272" s="380">
        <f t="shared" ref="K272:L272" si="44">SUM(K268:K271)</f>
        <v>0</v>
      </c>
      <c r="L272" s="381">
        <f t="shared" si="44"/>
        <v>0</v>
      </c>
    </row>
    <row r="273" spans="1:12" ht="12">
      <c r="A273" s="383"/>
      <c r="B273" s="379"/>
      <c r="C273" s="37"/>
      <c r="D273" s="379"/>
      <c r="E273" s="379"/>
      <c r="F273" s="379"/>
      <c r="G273" s="379"/>
      <c r="H273" s="379"/>
      <c r="I273" s="378"/>
      <c r="J273" s="380"/>
      <c r="K273" s="380"/>
      <c r="L273" s="381"/>
    </row>
    <row r="274" spans="1:12" ht="12">
      <c r="A274" s="383"/>
      <c r="B274" s="379"/>
      <c r="C274" s="37"/>
      <c r="D274" s="379"/>
      <c r="E274" s="379"/>
      <c r="F274" s="379"/>
      <c r="G274" s="379"/>
      <c r="H274" s="379"/>
      <c r="I274" s="378"/>
      <c r="J274" s="380"/>
      <c r="K274" s="380"/>
      <c r="L274" s="381"/>
    </row>
    <row r="275" spans="1:12" ht="12">
      <c r="A275" s="383"/>
      <c r="B275" s="379"/>
      <c r="C275" s="37"/>
      <c r="D275" s="379"/>
      <c r="E275" s="379"/>
      <c r="F275" s="379"/>
      <c r="G275" s="379"/>
      <c r="H275" s="379"/>
      <c r="I275" s="378"/>
      <c r="J275" s="380"/>
      <c r="K275" s="380"/>
      <c r="L275" s="381"/>
    </row>
    <row r="276" spans="1:12" ht="12">
      <c r="A276" s="383" t="s">
        <v>104</v>
      </c>
      <c r="B276" s="37">
        <v>3311</v>
      </c>
      <c r="C276" s="403" t="s">
        <v>106</v>
      </c>
      <c r="D276" s="379" t="s">
        <v>375</v>
      </c>
      <c r="E276" s="379"/>
      <c r="F276" s="379"/>
      <c r="G276" s="379"/>
      <c r="H276" s="379"/>
      <c r="I276" s="378"/>
      <c r="J276" s="380"/>
      <c r="K276" s="386">
        <f t="shared" ref="K276:K280" si="45">L276/12</f>
        <v>100000</v>
      </c>
      <c r="L276" s="395">
        <v>1200000</v>
      </c>
    </row>
    <row r="277" spans="1:12" ht="12">
      <c r="A277" s="383" t="s">
        <v>104</v>
      </c>
      <c r="B277" s="407" t="s">
        <v>194</v>
      </c>
      <c r="C277" s="403" t="s">
        <v>106</v>
      </c>
      <c r="D277" s="379" t="s">
        <v>134</v>
      </c>
      <c r="E277" s="379"/>
      <c r="F277" s="379"/>
      <c r="G277" s="379"/>
      <c r="H277" s="379"/>
      <c r="I277" s="379"/>
      <c r="J277" s="394"/>
      <c r="K277" s="386">
        <f t="shared" si="45"/>
        <v>0</v>
      </c>
      <c r="L277" s="395">
        <v>0</v>
      </c>
    </row>
    <row r="278" spans="1:12" ht="12">
      <c r="A278" s="383" t="s">
        <v>104</v>
      </c>
      <c r="B278" s="407" t="s">
        <v>206</v>
      </c>
      <c r="C278" s="403" t="s">
        <v>106</v>
      </c>
      <c r="D278" s="379" t="s">
        <v>135</v>
      </c>
      <c r="E278" s="379"/>
      <c r="F278" s="379"/>
      <c r="G278" s="379"/>
      <c r="H278" s="379"/>
      <c r="I278" s="379"/>
      <c r="J278" s="394"/>
      <c r="K278" s="386">
        <f t="shared" si="45"/>
        <v>0</v>
      </c>
      <c r="L278" s="395">
        <v>0</v>
      </c>
    </row>
    <row r="279" spans="1:12" ht="12">
      <c r="A279" s="383" t="s">
        <v>104</v>
      </c>
      <c r="B279" s="407" t="s">
        <v>181</v>
      </c>
      <c r="C279" s="403" t="s">
        <v>106</v>
      </c>
      <c r="D279" s="379" t="s">
        <v>139</v>
      </c>
      <c r="E279" s="379"/>
      <c r="F279" s="379"/>
      <c r="G279" s="379"/>
      <c r="H279" s="379"/>
      <c r="I279" s="379"/>
      <c r="J279" s="394"/>
      <c r="K279" s="386">
        <f t="shared" si="45"/>
        <v>0</v>
      </c>
      <c r="L279" s="395">
        <v>0</v>
      </c>
    </row>
    <row r="280" spans="1:12" ht="12">
      <c r="A280" s="383" t="s">
        <v>104</v>
      </c>
      <c r="B280" s="407" t="s">
        <v>207</v>
      </c>
      <c r="C280" s="403" t="s">
        <v>106</v>
      </c>
      <c r="D280" s="406" t="s">
        <v>208</v>
      </c>
      <c r="E280" s="379"/>
      <c r="F280" s="379"/>
      <c r="G280" s="379"/>
      <c r="H280" s="379"/>
      <c r="I280" s="379"/>
      <c r="J280" s="394"/>
      <c r="K280" s="386">
        <f t="shared" si="45"/>
        <v>1600000</v>
      </c>
      <c r="L280" s="395">
        <v>19200000</v>
      </c>
    </row>
    <row r="281" spans="1:12" ht="12">
      <c r="A281" s="383"/>
      <c r="B281" s="383"/>
      <c r="C281" s="37"/>
      <c r="D281" s="378" t="s">
        <v>125</v>
      </c>
      <c r="E281" s="378"/>
      <c r="F281" s="379"/>
      <c r="G281" s="379"/>
      <c r="H281" s="379"/>
      <c r="I281" s="378"/>
      <c r="J281" s="380"/>
      <c r="K281" s="380">
        <f t="shared" ref="K281" si="46">SUM(K277:K280)</f>
        <v>1600000</v>
      </c>
      <c r="L281" s="381">
        <f>SUM(L276:L280)</f>
        <v>20400000</v>
      </c>
    </row>
    <row r="282" spans="1:12" ht="12">
      <c r="A282" s="383"/>
      <c r="B282" s="383"/>
      <c r="C282" s="37"/>
      <c r="D282" s="379"/>
      <c r="E282" s="379"/>
      <c r="F282" s="379"/>
      <c r="G282" s="379"/>
      <c r="H282" s="379"/>
      <c r="I282" s="379"/>
      <c r="J282" s="379"/>
      <c r="K282" s="380"/>
      <c r="L282" s="381"/>
    </row>
    <row r="283" spans="1:12" ht="12">
      <c r="A283" s="383"/>
      <c r="B283" s="37"/>
      <c r="C283" s="37"/>
      <c r="D283" s="378" t="s">
        <v>140</v>
      </c>
      <c r="E283" s="378"/>
      <c r="F283" s="379"/>
      <c r="G283" s="379"/>
      <c r="H283" s="379"/>
      <c r="I283" s="379"/>
      <c r="J283" s="392"/>
      <c r="K283" s="380">
        <f t="shared" ref="K283:L283" si="47">K266+K272+K281</f>
        <v>2410760.1583333332</v>
      </c>
      <c r="L283" s="381">
        <f t="shared" si="47"/>
        <v>30129121.899999999</v>
      </c>
    </row>
    <row r="284" spans="1:12" ht="12">
      <c r="A284" s="383"/>
      <c r="B284" s="37"/>
      <c r="C284" s="37"/>
      <c r="D284" s="379"/>
      <c r="E284" s="378"/>
      <c r="F284" s="379"/>
      <c r="G284" s="379"/>
      <c r="H284" s="379"/>
      <c r="I284" s="379"/>
      <c r="J284" s="392"/>
      <c r="K284" s="380"/>
      <c r="L284" s="381"/>
    </row>
    <row r="285" spans="1:12" ht="12">
      <c r="A285" s="360" t="s">
        <v>91</v>
      </c>
      <c r="B285" s="359">
        <v>1</v>
      </c>
      <c r="C285" s="383"/>
      <c r="D285" s="360" t="s">
        <v>93</v>
      </c>
      <c r="E285" s="400"/>
      <c r="F285" s="379"/>
      <c r="G285" s="379"/>
      <c r="H285" s="379"/>
      <c r="I285" s="378"/>
      <c r="J285" s="392"/>
      <c r="K285" s="380"/>
      <c r="L285" s="381"/>
    </row>
    <row r="286" spans="1:12" ht="12">
      <c r="A286" s="360" t="s">
        <v>94</v>
      </c>
      <c r="B286" s="359">
        <v>3</v>
      </c>
      <c r="C286" s="383"/>
      <c r="D286" s="360" t="s">
        <v>154</v>
      </c>
      <c r="E286" s="400"/>
      <c r="F286" s="379"/>
      <c r="G286" s="379"/>
      <c r="H286" s="379"/>
      <c r="I286" s="378"/>
      <c r="J286" s="392"/>
      <c r="K286" s="380"/>
      <c r="L286" s="381"/>
    </row>
    <row r="287" spans="1:12" ht="12">
      <c r="A287" s="360" t="s">
        <v>96</v>
      </c>
      <c r="B287" s="359">
        <v>1</v>
      </c>
      <c r="C287" s="383"/>
      <c r="D287" s="360" t="s">
        <v>155</v>
      </c>
      <c r="E287" s="400"/>
      <c r="F287" s="379"/>
      <c r="G287" s="379"/>
      <c r="H287" s="379"/>
      <c r="I287" s="378"/>
      <c r="J287" s="392"/>
      <c r="K287" s="380"/>
      <c r="L287" s="381"/>
    </row>
    <row r="288" spans="1:12" ht="12">
      <c r="A288" s="360" t="s">
        <v>97</v>
      </c>
      <c r="B288" s="376" t="s">
        <v>54</v>
      </c>
      <c r="C288" s="376"/>
      <c r="D288" s="378" t="s">
        <v>55</v>
      </c>
      <c r="E288" s="400"/>
      <c r="F288" s="379"/>
      <c r="G288" s="379"/>
      <c r="H288" s="379"/>
      <c r="I288" s="378"/>
      <c r="J288" s="392"/>
      <c r="K288" s="380"/>
      <c r="L288" s="381"/>
    </row>
    <row r="289" spans="1:12" ht="12">
      <c r="A289" s="360" t="s">
        <v>99</v>
      </c>
      <c r="B289" s="376" t="s">
        <v>66</v>
      </c>
      <c r="C289" s="376"/>
      <c r="D289" s="378" t="s">
        <v>67</v>
      </c>
      <c r="E289" s="400"/>
      <c r="F289" s="379"/>
      <c r="G289" s="379"/>
      <c r="H289" s="379"/>
      <c r="I289" s="378"/>
      <c r="J289" s="392"/>
      <c r="K289" s="380"/>
      <c r="L289" s="381"/>
    </row>
    <row r="290" spans="1:12" ht="12">
      <c r="A290" s="383"/>
      <c r="B290" s="37"/>
      <c r="C290" s="383"/>
      <c r="D290" s="383"/>
      <c r="E290" s="400"/>
      <c r="F290" s="379"/>
      <c r="G290" s="379"/>
      <c r="H290" s="379"/>
      <c r="I290" s="378"/>
      <c r="J290" s="392"/>
      <c r="K290" s="380"/>
      <c r="L290" s="381"/>
    </row>
    <row r="291" spans="1:12" ht="12">
      <c r="A291" s="383"/>
      <c r="B291" s="37"/>
      <c r="C291" s="384" t="s">
        <v>209</v>
      </c>
      <c r="D291" s="378" t="s">
        <v>102</v>
      </c>
      <c r="E291" s="385" t="s">
        <v>210</v>
      </c>
      <c r="F291" s="379"/>
      <c r="G291" s="379"/>
      <c r="H291" s="379"/>
      <c r="I291" s="379"/>
      <c r="J291" s="379"/>
      <c r="K291" s="386"/>
      <c r="L291" s="369"/>
    </row>
    <row r="292" spans="1:12" ht="12">
      <c r="A292" s="383"/>
      <c r="B292" s="37"/>
      <c r="C292" s="384"/>
      <c r="D292" s="378"/>
      <c r="E292" s="385"/>
      <c r="F292" s="379"/>
      <c r="G292" s="379"/>
      <c r="H292" s="379"/>
      <c r="I292" s="379"/>
      <c r="J292" s="379"/>
      <c r="K292" s="386"/>
      <c r="L292" s="369"/>
    </row>
    <row r="293" spans="1:12" ht="12">
      <c r="A293" s="383" t="s">
        <v>104</v>
      </c>
      <c r="B293" s="388" t="s">
        <v>108</v>
      </c>
      <c r="C293" s="403" t="s">
        <v>106</v>
      </c>
      <c r="D293" s="140" t="s">
        <v>109</v>
      </c>
      <c r="E293" s="379"/>
      <c r="F293" s="379"/>
      <c r="G293" s="379"/>
      <c r="H293" s="379"/>
      <c r="I293" s="379"/>
      <c r="J293" s="386"/>
      <c r="K293" s="386">
        <f t="shared" ref="K293:K298" si="48">L293/12</f>
        <v>35664.9</v>
      </c>
      <c r="L293" s="404">
        <v>427978.8</v>
      </c>
    </row>
    <row r="294" spans="1:12" ht="12">
      <c r="A294" s="383" t="s">
        <v>104</v>
      </c>
      <c r="B294" s="388">
        <v>1221</v>
      </c>
      <c r="C294" s="403" t="s">
        <v>106</v>
      </c>
      <c r="D294" s="140" t="s">
        <v>111</v>
      </c>
      <c r="E294" s="379"/>
      <c r="F294" s="379"/>
      <c r="G294" s="379"/>
      <c r="H294" s="379"/>
      <c r="I294" s="379"/>
      <c r="J294" s="386"/>
      <c r="K294" s="386">
        <f t="shared" si="48"/>
        <v>7444.8216666666667</v>
      </c>
      <c r="L294" s="404">
        <v>89337.86</v>
      </c>
    </row>
    <row r="295" spans="1:12" ht="12">
      <c r="A295" s="383" t="s">
        <v>104</v>
      </c>
      <c r="B295" s="388" t="s">
        <v>114</v>
      </c>
      <c r="C295" s="403" t="s">
        <v>106</v>
      </c>
      <c r="D295" s="140" t="s">
        <v>115</v>
      </c>
      <c r="E295" s="379"/>
      <c r="F295" s="379"/>
      <c r="G295" s="379"/>
      <c r="H295" s="379"/>
      <c r="I295" s="379"/>
      <c r="J295" s="386"/>
      <c r="K295" s="386">
        <f t="shared" si="48"/>
        <v>497.20416666666665</v>
      </c>
      <c r="L295" s="404">
        <v>5966.45</v>
      </c>
    </row>
    <row r="296" spans="1:12" ht="12">
      <c r="A296" s="383" t="s">
        <v>104</v>
      </c>
      <c r="B296" s="388" t="s">
        <v>116</v>
      </c>
      <c r="C296" s="403" t="s">
        <v>106</v>
      </c>
      <c r="D296" s="390" t="s">
        <v>117</v>
      </c>
      <c r="E296" s="379"/>
      <c r="F296" s="379"/>
      <c r="G296" s="379"/>
      <c r="H296" s="379"/>
      <c r="I296" s="379"/>
      <c r="J296" s="386"/>
      <c r="K296" s="386">
        <f t="shared" si="48"/>
        <v>13033.652499999998</v>
      </c>
      <c r="L296" s="404">
        <v>156403.82999999999</v>
      </c>
    </row>
    <row r="297" spans="1:12" ht="12">
      <c r="A297" s="383" t="s">
        <v>104</v>
      </c>
      <c r="B297" s="388" t="s">
        <v>119</v>
      </c>
      <c r="C297" s="403" t="s">
        <v>106</v>
      </c>
      <c r="D297" s="390" t="s">
        <v>120</v>
      </c>
      <c r="E297" s="379"/>
      <c r="F297" s="379"/>
      <c r="G297" s="379"/>
      <c r="H297" s="379"/>
      <c r="I297" s="379"/>
      <c r="J297" s="386"/>
      <c r="K297" s="386">
        <f t="shared" si="48"/>
        <v>37384.879999999997</v>
      </c>
      <c r="L297" s="404">
        <v>448618.56</v>
      </c>
    </row>
    <row r="298" spans="1:12" ht="12">
      <c r="A298" s="383" t="s">
        <v>104</v>
      </c>
      <c r="B298" s="388" t="s">
        <v>123</v>
      </c>
      <c r="C298" s="37" t="s">
        <v>106</v>
      </c>
      <c r="D298" s="140" t="s">
        <v>124</v>
      </c>
      <c r="E298" s="379"/>
      <c r="F298" s="379"/>
      <c r="G298" s="379"/>
      <c r="H298" s="379"/>
      <c r="I298" s="379"/>
      <c r="J298" s="386"/>
      <c r="K298" s="386">
        <f t="shared" si="48"/>
        <v>1164.1666666666667</v>
      </c>
      <c r="L298" s="404">
        <v>13970</v>
      </c>
    </row>
    <row r="299" spans="1:12" ht="12">
      <c r="A299" s="383"/>
      <c r="B299" s="37"/>
      <c r="C299" s="37"/>
      <c r="D299" s="378" t="s">
        <v>125</v>
      </c>
      <c r="E299" s="378"/>
      <c r="F299" s="379"/>
      <c r="G299" s="379"/>
      <c r="H299" s="379"/>
      <c r="I299" s="379"/>
      <c r="J299" s="386"/>
      <c r="K299" s="380">
        <f t="shared" ref="K299" si="49">SUM(K293:K298)</f>
        <v>95189.625</v>
      </c>
      <c r="L299" s="381">
        <f>SUM(L293:L298)</f>
        <v>1142275.5</v>
      </c>
    </row>
    <row r="300" spans="1:12" ht="12">
      <c r="A300" s="383"/>
      <c r="B300" s="37"/>
      <c r="C300" s="383"/>
      <c r="D300" s="360"/>
      <c r="E300" s="378"/>
      <c r="F300" s="379"/>
      <c r="G300" s="379"/>
      <c r="H300" s="379"/>
      <c r="I300" s="378"/>
      <c r="J300" s="380"/>
      <c r="K300" s="415"/>
      <c r="L300" s="408"/>
    </row>
    <row r="301" spans="1:12" ht="12">
      <c r="A301" s="383" t="s">
        <v>104</v>
      </c>
      <c r="B301" s="403">
        <v>2111</v>
      </c>
      <c r="C301" s="403" t="s">
        <v>106</v>
      </c>
      <c r="D301" s="379" t="s">
        <v>127</v>
      </c>
      <c r="E301" s="379"/>
      <c r="F301" s="379"/>
      <c r="G301" s="379"/>
      <c r="H301" s="379"/>
      <c r="I301" s="379"/>
      <c r="J301" s="394"/>
      <c r="K301" s="386">
        <f t="shared" ref="K301:K303" si="50">L301/12</f>
        <v>0</v>
      </c>
      <c r="L301" s="395">
        <v>0</v>
      </c>
    </row>
    <row r="302" spans="1:12" ht="12">
      <c r="A302" s="383" t="s">
        <v>104</v>
      </c>
      <c r="B302" s="403">
        <v>2211</v>
      </c>
      <c r="C302" s="403" t="s">
        <v>106</v>
      </c>
      <c r="D302" s="379" t="s">
        <v>132</v>
      </c>
      <c r="E302" s="379"/>
      <c r="F302" s="379"/>
      <c r="G302" s="379"/>
      <c r="H302" s="379"/>
      <c r="I302" s="379"/>
      <c r="J302" s="394"/>
      <c r="K302" s="386">
        <f t="shared" si="50"/>
        <v>0</v>
      </c>
      <c r="L302" s="395">
        <v>0</v>
      </c>
    </row>
    <row r="303" spans="1:12" ht="12">
      <c r="A303" s="383" t="s">
        <v>104</v>
      </c>
      <c r="B303" s="383" t="s">
        <v>193</v>
      </c>
      <c r="C303" s="37" t="s">
        <v>106</v>
      </c>
      <c r="D303" s="379" t="s">
        <v>133</v>
      </c>
      <c r="E303" s="378"/>
      <c r="F303" s="379"/>
      <c r="G303" s="379"/>
      <c r="H303" s="379"/>
      <c r="I303" s="378"/>
      <c r="J303" s="380"/>
      <c r="K303" s="386">
        <f t="shared" si="50"/>
        <v>0</v>
      </c>
      <c r="L303" s="395">
        <v>0</v>
      </c>
    </row>
    <row r="304" spans="1:12" ht="12">
      <c r="A304" s="383"/>
      <c r="B304" s="383"/>
      <c r="C304" s="37"/>
      <c r="D304" s="378" t="s">
        <v>125</v>
      </c>
      <c r="E304" s="378"/>
      <c r="F304" s="379"/>
      <c r="G304" s="379"/>
      <c r="H304" s="379"/>
      <c r="I304" s="378"/>
      <c r="J304" s="380"/>
      <c r="K304" s="380">
        <f t="shared" ref="K304:L304" si="51">SUM(K301:K303)</f>
        <v>0</v>
      </c>
      <c r="L304" s="381">
        <f t="shared" si="51"/>
        <v>0</v>
      </c>
    </row>
    <row r="305" spans="1:12" ht="12">
      <c r="A305" s="383"/>
      <c r="B305" s="383"/>
      <c r="C305" s="37"/>
      <c r="D305" s="379"/>
      <c r="E305" s="378"/>
      <c r="F305" s="379"/>
      <c r="G305" s="379"/>
      <c r="H305" s="379"/>
      <c r="I305" s="378"/>
      <c r="J305" s="380"/>
      <c r="K305" s="380"/>
      <c r="L305" s="381"/>
    </row>
    <row r="306" spans="1:12" ht="12">
      <c r="A306" s="383" t="s">
        <v>104</v>
      </c>
      <c r="B306" s="407" t="s">
        <v>194</v>
      </c>
      <c r="C306" s="403" t="s">
        <v>106</v>
      </c>
      <c r="D306" s="379" t="s">
        <v>134</v>
      </c>
      <c r="E306" s="379"/>
      <c r="F306" s="379"/>
      <c r="G306" s="379"/>
      <c r="H306" s="379"/>
      <c r="I306" s="379"/>
      <c r="J306" s="394"/>
      <c r="K306" s="386">
        <f t="shared" ref="K306:K308" si="52">L306/12</f>
        <v>0</v>
      </c>
      <c r="L306" s="395">
        <v>0</v>
      </c>
    </row>
    <row r="307" spans="1:12" ht="12">
      <c r="A307" s="383" t="s">
        <v>104</v>
      </c>
      <c r="B307" s="407" t="s">
        <v>181</v>
      </c>
      <c r="C307" s="403" t="s">
        <v>106</v>
      </c>
      <c r="D307" s="379" t="s">
        <v>139</v>
      </c>
      <c r="E307" s="379"/>
      <c r="F307" s="379"/>
      <c r="G307" s="379"/>
      <c r="H307" s="379"/>
      <c r="I307" s="379"/>
      <c r="J307" s="394"/>
      <c r="K307" s="386">
        <f t="shared" si="52"/>
        <v>0</v>
      </c>
      <c r="L307" s="395">
        <v>0</v>
      </c>
    </row>
    <row r="308" spans="1:12" ht="12">
      <c r="A308" s="383" t="s">
        <v>104</v>
      </c>
      <c r="B308" s="37">
        <v>3821</v>
      </c>
      <c r="C308" s="383" t="s">
        <v>106</v>
      </c>
      <c r="D308" s="406" t="s">
        <v>172</v>
      </c>
      <c r="E308" s="378"/>
      <c r="F308" s="379"/>
      <c r="G308" s="379"/>
      <c r="H308" s="379"/>
      <c r="I308" s="378"/>
      <c r="J308" s="380"/>
      <c r="K308" s="386">
        <f t="shared" si="52"/>
        <v>0</v>
      </c>
      <c r="L308" s="395">
        <v>0</v>
      </c>
    </row>
    <row r="309" spans="1:12" ht="12">
      <c r="A309" s="383"/>
      <c r="B309" s="37"/>
      <c r="C309" s="383"/>
      <c r="D309" s="378" t="s">
        <v>125</v>
      </c>
      <c r="E309" s="378"/>
      <c r="F309" s="379"/>
      <c r="G309" s="379"/>
      <c r="H309" s="379"/>
      <c r="I309" s="378"/>
      <c r="J309" s="380"/>
      <c r="K309" s="380">
        <f t="shared" ref="K309:L309" si="53">SUM(K306:K308)</f>
        <v>0</v>
      </c>
      <c r="L309" s="381">
        <f t="shared" si="53"/>
        <v>0</v>
      </c>
    </row>
    <row r="310" spans="1:12" ht="12">
      <c r="A310" s="383"/>
      <c r="B310" s="37"/>
      <c r="C310" s="383"/>
      <c r="D310" s="383"/>
      <c r="E310" s="400"/>
      <c r="F310" s="379"/>
      <c r="G310" s="379"/>
      <c r="H310" s="379"/>
      <c r="I310" s="379"/>
      <c r="J310" s="379"/>
      <c r="K310" s="386"/>
      <c r="L310" s="381"/>
    </row>
    <row r="311" spans="1:12" ht="12">
      <c r="A311" s="383"/>
      <c r="B311" s="37"/>
      <c r="C311" s="383"/>
      <c r="D311" s="378" t="s">
        <v>140</v>
      </c>
      <c r="E311" s="378"/>
      <c r="F311" s="379"/>
      <c r="G311" s="379"/>
      <c r="H311" s="379"/>
      <c r="I311" s="379"/>
      <c r="J311" s="380"/>
      <c r="K311" s="380">
        <f t="shared" ref="K311:L311" si="54">K299+K304+K309</f>
        <v>95189.625</v>
      </c>
      <c r="L311" s="381">
        <f t="shared" si="54"/>
        <v>1142275.5</v>
      </c>
    </row>
    <row r="312" spans="1:12" ht="12">
      <c r="A312" s="383"/>
      <c r="B312" s="37"/>
      <c r="C312" s="383"/>
      <c r="D312" s="383"/>
      <c r="E312" s="400"/>
      <c r="F312" s="379"/>
      <c r="G312" s="379"/>
      <c r="H312" s="379"/>
      <c r="I312" s="379"/>
      <c r="J312" s="379"/>
      <c r="K312" s="386"/>
      <c r="L312" s="395"/>
    </row>
    <row r="313" spans="1:12" ht="12">
      <c r="A313" s="383"/>
      <c r="B313" s="37"/>
      <c r="C313" s="383"/>
      <c r="D313" s="383"/>
      <c r="E313" s="400"/>
      <c r="F313" s="379"/>
      <c r="G313" s="379"/>
      <c r="H313" s="379"/>
      <c r="I313" s="379"/>
      <c r="J313" s="379"/>
      <c r="K313" s="386"/>
      <c r="L313" s="395"/>
    </row>
    <row r="314" spans="1:12" ht="12">
      <c r="A314" s="360" t="s">
        <v>91</v>
      </c>
      <c r="B314" s="359">
        <v>1</v>
      </c>
      <c r="C314" s="383"/>
      <c r="D314" s="360" t="s">
        <v>93</v>
      </c>
      <c r="E314" s="400"/>
      <c r="F314" s="379"/>
      <c r="G314" s="379"/>
      <c r="H314" s="379"/>
      <c r="I314" s="378"/>
      <c r="J314" s="392"/>
      <c r="K314" s="380"/>
      <c r="L314" s="381"/>
    </row>
    <row r="315" spans="1:12" ht="12">
      <c r="A315" s="360" t="s">
        <v>94</v>
      </c>
      <c r="B315" s="359">
        <v>3</v>
      </c>
      <c r="C315" s="383"/>
      <c r="D315" s="360" t="s">
        <v>154</v>
      </c>
      <c r="E315" s="400"/>
      <c r="F315" s="379"/>
      <c r="G315" s="379"/>
      <c r="H315" s="379"/>
      <c r="I315" s="378"/>
      <c r="J315" s="392"/>
      <c r="K315" s="380"/>
      <c r="L315" s="381"/>
    </row>
    <row r="316" spans="1:12" ht="12">
      <c r="A316" s="360" t="s">
        <v>96</v>
      </c>
      <c r="B316" s="359">
        <v>1</v>
      </c>
      <c r="C316" s="383"/>
      <c r="D316" s="360" t="s">
        <v>155</v>
      </c>
      <c r="E316" s="400"/>
      <c r="F316" s="379"/>
      <c r="G316" s="379"/>
      <c r="H316" s="379"/>
      <c r="I316" s="378"/>
      <c r="J316" s="392"/>
      <c r="K316" s="380"/>
      <c r="L316" s="381"/>
    </row>
    <row r="317" spans="1:12" ht="12">
      <c r="A317" s="360" t="s">
        <v>97</v>
      </c>
      <c r="B317" s="376" t="s">
        <v>54</v>
      </c>
      <c r="C317" s="376"/>
      <c r="D317" s="378" t="s">
        <v>55</v>
      </c>
      <c r="E317" s="400"/>
      <c r="F317" s="379"/>
      <c r="G317" s="379"/>
      <c r="H317" s="379"/>
      <c r="I317" s="378"/>
      <c r="J317" s="392"/>
      <c r="K317" s="380"/>
      <c r="L317" s="381"/>
    </row>
    <row r="318" spans="1:12" ht="12">
      <c r="A318" s="360" t="s">
        <v>99</v>
      </c>
      <c r="B318" s="376" t="s">
        <v>66</v>
      </c>
      <c r="C318" s="376"/>
      <c r="D318" s="378" t="s">
        <v>67</v>
      </c>
      <c r="E318" s="400"/>
      <c r="F318" s="379"/>
      <c r="G318" s="379"/>
      <c r="H318" s="379"/>
      <c r="I318" s="378"/>
      <c r="J318" s="392"/>
      <c r="K318" s="380"/>
      <c r="L318" s="381"/>
    </row>
    <row r="319" spans="1:12" ht="12">
      <c r="A319" s="383"/>
      <c r="B319" s="37"/>
      <c r="C319" s="383"/>
      <c r="D319" s="383"/>
      <c r="E319" s="400"/>
      <c r="F319" s="379"/>
      <c r="G319" s="379"/>
      <c r="H319" s="379"/>
      <c r="I319" s="378"/>
      <c r="J319" s="392"/>
      <c r="K319" s="380"/>
      <c r="L319" s="381"/>
    </row>
    <row r="320" spans="1:12" ht="12">
      <c r="A320" s="383"/>
      <c r="B320" s="37"/>
      <c r="C320" s="384" t="s">
        <v>211</v>
      </c>
      <c r="D320" s="378" t="s">
        <v>102</v>
      </c>
      <c r="E320" s="385" t="s">
        <v>212</v>
      </c>
      <c r="F320" s="379"/>
      <c r="G320" s="379"/>
      <c r="H320" s="379"/>
      <c r="I320" s="379"/>
      <c r="J320" s="379"/>
      <c r="K320" s="386"/>
      <c r="L320" s="369"/>
    </row>
    <row r="321" spans="1:12" ht="12">
      <c r="A321" s="383"/>
      <c r="B321" s="37"/>
      <c r="C321" s="384"/>
      <c r="D321" s="378"/>
      <c r="E321" s="385"/>
      <c r="F321" s="379"/>
      <c r="G321" s="379"/>
      <c r="H321" s="379"/>
      <c r="I321" s="379"/>
      <c r="J321" s="379"/>
      <c r="K321" s="386"/>
      <c r="L321" s="369"/>
    </row>
    <row r="322" spans="1:12" ht="12">
      <c r="A322" s="383" t="s">
        <v>104</v>
      </c>
      <c r="B322" s="388" t="s">
        <v>105</v>
      </c>
      <c r="C322" s="403" t="s">
        <v>106</v>
      </c>
      <c r="D322" s="140" t="s">
        <v>107</v>
      </c>
      <c r="E322" s="379"/>
      <c r="F322" s="379"/>
      <c r="G322" s="379"/>
      <c r="H322" s="379"/>
      <c r="I322" s="379"/>
      <c r="J322" s="386"/>
      <c r="K322" s="386">
        <f t="shared" ref="K322:K329" si="55">L322/12</f>
        <v>190457.60000000001</v>
      </c>
      <c r="L322" s="404">
        <v>2285491.2000000002</v>
      </c>
    </row>
    <row r="323" spans="1:12" ht="12">
      <c r="A323" s="383" t="s">
        <v>104</v>
      </c>
      <c r="B323" s="388" t="s">
        <v>108</v>
      </c>
      <c r="C323" s="403" t="s">
        <v>106</v>
      </c>
      <c r="D323" s="140" t="s">
        <v>109</v>
      </c>
      <c r="E323" s="379"/>
      <c r="F323" s="379"/>
      <c r="G323" s="379"/>
      <c r="H323" s="379"/>
      <c r="I323" s="379"/>
      <c r="J323" s="386"/>
      <c r="K323" s="386">
        <f t="shared" si="55"/>
        <v>23153</v>
      </c>
      <c r="L323" s="404">
        <v>277836</v>
      </c>
    </row>
    <row r="324" spans="1:12" ht="12">
      <c r="A324" s="383" t="s">
        <v>104</v>
      </c>
      <c r="B324" s="388" t="s">
        <v>112</v>
      </c>
      <c r="C324" s="403" t="s">
        <v>106</v>
      </c>
      <c r="D324" s="140" t="s">
        <v>113</v>
      </c>
      <c r="E324" s="379"/>
      <c r="F324" s="379"/>
      <c r="G324" s="379"/>
      <c r="H324" s="379"/>
      <c r="I324" s="379"/>
      <c r="J324" s="386"/>
      <c r="K324" s="386">
        <f t="shared" si="55"/>
        <v>3044</v>
      </c>
      <c r="L324" s="404">
        <v>36528</v>
      </c>
    </row>
    <row r="325" spans="1:12" ht="12">
      <c r="A325" s="383" t="s">
        <v>104</v>
      </c>
      <c r="B325" s="388" t="s">
        <v>114</v>
      </c>
      <c r="C325" s="403" t="s">
        <v>106</v>
      </c>
      <c r="D325" s="140" t="s">
        <v>115</v>
      </c>
      <c r="E325" s="379"/>
      <c r="F325" s="379"/>
      <c r="G325" s="379"/>
      <c r="H325" s="379"/>
      <c r="I325" s="379"/>
      <c r="J325" s="386"/>
      <c r="K325" s="386">
        <f t="shared" si="55"/>
        <v>4352.6983333333328</v>
      </c>
      <c r="L325" s="404">
        <v>52232.38</v>
      </c>
    </row>
    <row r="326" spans="1:12" ht="12">
      <c r="A326" s="383" t="s">
        <v>104</v>
      </c>
      <c r="B326" s="388" t="s">
        <v>116</v>
      </c>
      <c r="C326" s="403" t="s">
        <v>106</v>
      </c>
      <c r="D326" s="390" t="s">
        <v>117</v>
      </c>
      <c r="E326" s="379"/>
      <c r="F326" s="379"/>
      <c r="G326" s="379"/>
      <c r="H326" s="379"/>
      <c r="I326" s="379"/>
      <c r="J326" s="386"/>
      <c r="K326" s="386">
        <f t="shared" si="55"/>
        <v>41059.186666666668</v>
      </c>
      <c r="L326" s="404">
        <v>492710.24</v>
      </c>
    </row>
    <row r="327" spans="1:12" ht="12">
      <c r="A327" s="383" t="s">
        <v>104</v>
      </c>
      <c r="B327" s="388" t="s">
        <v>119</v>
      </c>
      <c r="C327" s="403" t="s">
        <v>106</v>
      </c>
      <c r="D327" s="390" t="s">
        <v>120</v>
      </c>
      <c r="E327" s="379"/>
      <c r="F327" s="379"/>
      <c r="G327" s="379"/>
      <c r="H327" s="379"/>
      <c r="I327" s="379"/>
      <c r="J327" s="386"/>
      <c r="K327" s="386">
        <f t="shared" si="55"/>
        <v>29570.22</v>
      </c>
      <c r="L327" s="404">
        <v>354842.64</v>
      </c>
    </row>
    <row r="328" spans="1:12" ht="12">
      <c r="A328" s="383" t="s">
        <v>104</v>
      </c>
      <c r="B328" s="388" t="s">
        <v>121</v>
      </c>
      <c r="C328" s="403" t="s">
        <v>106</v>
      </c>
      <c r="D328" s="140" t="s">
        <v>122</v>
      </c>
      <c r="E328" s="379"/>
      <c r="F328" s="379"/>
      <c r="G328" s="379"/>
      <c r="H328" s="379"/>
      <c r="I328" s="379"/>
      <c r="J328" s="386"/>
      <c r="K328" s="386">
        <f t="shared" si="55"/>
        <v>16142.4</v>
      </c>
      <c r="L328" s="391">
        <v>193708.79999999999</v>
      </c>
    </row>
    <row r="329" spans="1:12" ht="12">
      <c r="A329" s="383" t="s">
        <v>104</v>
      </c>
      <c r="B329" s="388" t="s">
        <v>123</v>
      </c>
      <c r="C329" s="37" t="s">
        <v>106</v>
      </c>
      <c r="D329" s="140" t="s">
        <v>124</v>
      </c>
      <c r="E329" s="379"/>
      <c r="F329" s="379"/>
      <c r="G329" s="379"/>
      <c r="H329" s="379"/>
      <c r="I329" s="379"/>
      <c r="J329" s="386"/>
      <c r="K329" s="386">
        <f t="shared" si="55"/>
        <v>7286.583333333333</v>
      </c>
      <c r="L329" s="404">
        <v>87439</v>
      </c>
    </row>
    <row r="330" spans="1:12" ht="12">
      <c r="A330" s="383"/>
      <c r="B330" s="37"/>
      <c r="C330" s="383"/>
      <c r="D330" s="378" t="s">
        <v>125</v>
      </c>
      <c r="E330" s="378"/>
      <c r="F330" s="379"/>
      <c r="G330" s="379"/>
      <c r="H330" s="379"/>
      <c r="I330" s="378"/>
      <c r="J330" s="380"/>
      <c r="K330" s="380">
        <f t="shared" ref="K330" si="56">SUM(K322:K329)</f>
        <v>315065.68833333335</v>
      </c>
      <c r="L330" s="381">
        <f>SUM(L322:L329)</f>
        <v>3780788.2600000002</v>
      </c>
    </row>
    <row r="331" spans="1:12" ht="12">
      <c r="A331" s="383"/>
      <c r="B331" s="37"/>
      <c r="C331" s="383"/>
      <c r="D331" s="360"/>
      <c r="E331" s="378"/>
      <c r="F331" s="379"/>
      <c r="G331" s="379"/>
      <c r="H331" s="379"/>
      <c r="I331" s="378"/>
      <c r="J331" s="380"/>
      <c r="K331" s="380"/>
      <c r="L331" s="381"/>
    </row>
    <row r="332" spans="1:12" ht="12">
      <c r="A332" s="383" t="s">
        <v>104</v>
      </c>
      <c r="B332" s="407" t="s">
        <v>189</v>
      </c>
      <c r="C332" s="403" t="s">
        <v>106</v>
      </c>
      <c r="D332" s="379" t="s">
        <v>127</v>
      </c>
      <c r="E332" s="379"/>
      <c r="F332" s="379"/>
      <c r="G332" s="379"/>
      <c r="H332" s="379"/>
      <c r="I332" s="379"/>
      <c r="J332" s="394"/>
      <c r="K332" s="386">
        <f t="shared" ref="K332:K333" si="57">L332/12</f>
        <v>0</v>
      </c>
      <c r="L332" s="395">
        <v>0</v>
      </c>
    </row>
    <row r="333" spans="1:12" ht="12">
      <c r="A333" s="383" t="s">
        <v>104</v>
      </c>
      <c r="B333" s="407" t="s">
        <v>193</v>
      </c>
      <c r="C333" s="403" t="s">
        <v>106</v>
      </c>
      <c r="D333" s="379" t="s">
        <v>133</v>
      </c>
      <c r="E333" s="379"/>
      <c r="F333" s="379"/>
      <c r="G333" s="379"/>
      <c r="H333" s="379"/>
      <c r="I333" s="379"/>
      <c r="J333" s="394"/>
      <c r="K333" s="386">
        <f t="shared" si="57"/>
        <v>0</v>
      </c>
      <c r="L333" s="395">
        <v>0</v>
      </c>
    </row>
    <row r="334" spans="1:12" ht="12">
      <c r="A334" s="383"/>
      <c r="B334" s="383"/>
      <c r="C334" s="37"/>
      <c r="D334" s="378" t="s">
        <v>125</v>
      </c>
      <c r="E334" s="378"/>
      <c r="F334" s="379"/>
      <c r="G334" s="379"/>
      <c r="H334" s="379"/>
      <c r="I334" s="378"/>
      <c r="J334" s="380"/>
      <c r="K334" s="380">
        <f t="shared" ref="K334:L334" si="58">SUM(K332:K333)</f>
        <v>0</v>
      </c>
      <c r="L334" s="381">
        <f t="shared" si="58"/>
        <v>0</v>
      </c>
    </row>
    <row r="335" spans="1:12" ht="12">
      <c r="A335" s="383"/>
      <c r="B335" s="383"/>
      <c r="C335" s="37"/>
      <c r="D335" s="379"/>
      <c r="E335" s="379"/>
      <c r="F335" s="379"/>
      <c r="G335" s="379"/>
      <c r="H335" s="379"/>
      <c r="I335" s="378"/>
      <c r="J335" s="380"/>
      <c r="K335" s="380"/>
      <c r="L335" s="381"/>
    </row>
    <row r="336" spans="1:12" ht="12">
      <c r="A336" s="383" t="s">
        <v>104</v>
      </c>
      <c r="B336" s="407" t="s">
        <v>194</v>
      </c>
      <c r="C336" s="403" t="s">
        <v>106</v>
      </c>
      <c r="D336" s="379" t="s">
        <v>134</v>
      </c>
      <c r="E336" s="379"/>
      <c r="F336" s="379"/>
      <c r="G336" s="379"/>
      <c r="H336" s="379"/>
      <c r="I336" s="379"/>
      <c r="J336" s="394"/>
      <c r="K336" s="386">
        <f t="shared" ref="K336:K338" si="59">L336/12</f>
        <v>0</v>
      </c>
      <c r="L336" s="395">
        <v>0</v>
      </c>
    </row>
    <row r="337" spans="1:12" ht="12">
      <c r="A337" s="383" t="s">
        <v>104</v>
      </c>
      <c r="B337" s="403">
        <v>3711</v>
      </c>
      <c r="C337" s="403" t="s">
        <v>106</v>
      </c>
      <c r="D337" s="379" t="s">
        <v>135</v>
      </c>
      <c r="E337" s="378"/>
      <c r="F337" s="379"/>
      <c r="G337" s="379"/>
      <c r="H337" s="379"/>
      <c r="I337" s="378"/>
      <c r="J337" s="380"/>
      <c r="K337" s="386">
        <f t="shared" si="59"/>
        <v>0</v>
      </c>
      <c r="L337" s="395">
        <v>0</v>
      </c>
    </row>
    <row r="338" spans="1:12" ht="12">
      <c r="A338" s="383" t="s">
        <v>104</v>
      </c>
      <c r="B338" s="407" t="s">
        <v>181</v>
      </c>
      <c r="C338" s="403" t="s">
        <v>106</v>
      </c>
      <c r="D338" s="379" t="s">
        <v>139</v>
      </c>
      <c r="E338" s="379"/>
      <c r="F338" s="379"/>
      <c r="G338" s="379"/>
      <c r="H338" s="379"/>
      <c r="I338" s="379"/>
      <c r="J338" s="394"/>
      <c r="K338" s="386">
        <f t="shared" si="59"/>
        <v>0</v>
      </c>
      <c r="L338" s="395">
        <v>0</v>
      </c>
    </row>
    <row r="339" spans="1:12" ht="12">
      <c r="A339" s="383"/>
      <c r="B339" s="37"/>
      <c r="C339" s="383"/>
      <c r="D339" s="378" t="s">
        <v>125</v>
      </c>
      <c r="E339" s="378"/>
      <c r="F339" s="379"/>
      <c r="G339" s="379"/>
      <c r="H339" s="379"/>
      <c r="I339" s="378"/>
      <c r="J339" s="380"/>
      <c r="K339" s="380">
        <f t="shared" ref="K339:L339" si="60">SUM(K336:K338)</f>
        <v>0</v>
      </c>
      <c r="L339" s="381">
        <f t="shared" si="60"/>
        <v>0</v>
      </c>
    </row>
    <row r="340" spans="1:12" ht="12">
      <c r="A340" s="383"/>
      <c r="B340" s="37"/>
      <c r="C340" s="383"/>
      <c r="D340" s="383"/>
      <c r="E340" s="400"/>
      <c r="F340" s="379"/>
      <c r="G340" s="379"/>
      <c r="H340" s="379"/>
      <c r="I340" s="379"/>
      <c r="J340" s="379"/>
      <c r="K340" s="386"/>
      <c r="L340" s="381"/>
    </row>
    <row r="341" spans="1:12" ht="12">
      <c r="A341" s="383"/>
      <c r="B341" s="397"/>
      <c r="C341" s="37"/>
      <c r="D341" s="378" t="s">
        <v>140</v>
      </c>
      <c r="E341" s="378"/>
      <c r="F341" s="379"/>
      <c r="G341" s="379"/>
      <c r="H341" s="379"/>
      <c r="I341" s="379"/>
      <c r="J341" s="380"/>
      <c r="K341" s="380">
        <f t="shared" ref="K341:L341" si="61">K330+K334+K339</f>
        <v>315065.68833333335</v>
      </c>
      <c r="L341" s="381">
        <f t="shared" si="61"/>
        <v>3780788.2600000002</v>
      </c>
    </row>
    <row r="342" spans="1:12" ht="12">
      <c r="A342" s="383"/>
      <c r="B342" s="383"/>
      <c r="C342" s="37"/>
      <c r="D342" s="379"/>
      <c r="E342" s="379"/>
      <c r="F342" s="379"/>
      <c r="G342" s="379"/>
      <c r="H342" s="379"/>
      <c r="I342" s="379"/>
      <c r="J342" s="394"/>
      <c r="K342" s="386"/>
      <c r="L342" s="387"/>
    </row>
    <row r="343" spans="1:12" ht="12">
      <c r="A343" s="383"/>
      <c r="B343" s="383"/>
      <c r="C343" s="37"/>
      <c r="D343" s="379"/>
      <c r="E343" s="379"/>
      <c r="F343" s="379"/>
      <c r="G343" s="379"/>
      <c r="H343" s="379"/>
      <c r="I343" s="379"/>
      <c r="J343" s="394"/>
      <c r="K343" s="386"/>
      <c r="L343" s="387"/>
    </row>
    <row r="344" spans="1:12" ht="12">
      <c r="A344" s="383"/>
      <c r="B344" s="383"/>
      <c r="C344" s="37"/>
      <c r="D344" s="379"/>
      <c r="E344" s="379"/>
      <c r="F344" s="379"/>
      <c r="G344" s="379"/>
      <c r="H344" s="379"/>
      <c r="I344" s="379"/>
      <c r="J344" s="394"/>
      <c r="K344" s="386"/>
      <c r="L344" s="387"/>
    </row>
    <row r="345" spans="1:12" ht="12">
      <c r="A345" s="383"/>
      <c r="B345" s="383"/>
      <c r="C345" s="37"/>
      <c r="D345" s="379"/>
      <c r="E345" s="379"/>
      <c r="F345" s="379"/>
      <c r="G345" s="379"/>
      <c r="H345" s="379"/>
      <c r="I345" s="379"/>
      <c r="J345" s="394"/>
      <c r="K345" s="386"/>
      <c r="L345" s="387"/>
    </row>
    <row r="346" spans="1:12" ht="12">
      <c r="A346" s="383"/>
      <c r="B346" s="383"/>
      <c r="C346" s="37"/>
      <c r="D346" s="379"/>
      <c r="E346" s="379"/>
      <c r="F346" s="379"/>
      <c r="G346" s="379"/>
      <c r="H346" s="379"/>
      <c r="I346" s="379"/>
      <c r="J346" s="394"/>
      <c r="K346" s="386"/>
      <c r="L346" s="387"/>
    </row>
    <row r="347" spans="1:12" ht="12">
      <c r="A347" s="383"/>
      <c r="B347" s="383"/>
      <c r="C347" s="37"/>
      <c r="D347" s="379"/>
      <c r="E347" s="379"/>
      <c r="F347" s="379"/>
      <c r="G347" s="379"/>
      <c r="H347" s="379"/>
      <c r="I347" s="379"/>
      <c r="J347" s="394"/>
      <c r="K347" s="386"/>
      <c r="L347" s="387"/>
    </row>
    <row r="348" spans="1:12" ht="12">
      <c r="A348" s="383"/>
      <c r="B348" s="383"/>
      <c r="C348" s="37"/>
      <c r="D348" s="379"/>
      <c r="E348" s="379"/>
      <c r="F348" s="379"/>
      <c r="G348" s="379"/>
      <c r="H348" s="379"/>
      <c r="I348" s="379"/>
      <c r="J348" s="394"/>
      <c r="K348" s="386"/>
      <c r="L348" s="387"/>
    </row>
    <row r="349" spans="1:12" ht="12">
      <c r="A349" s="383"/>
      <c r="B349" s="383"/>
      <c r="C349" s="37"/>
      <c r="D349" s="379"/>
      <c r="E349" s="379"/>
      <c r="F349" s="379"/>
      <c r="G349" s="379"/>
      <c r="H349" s="379"/>
      <c r="I349" s="379"/>
      <c r="J349" s="394"/>
      <c r="K349" s="386"/>
      <c r="L349" s="387"/>
    </row>
    <row r="350" spans="1:12" ht="12">
      <c r="A350" s="383"/>
      <c r="B350" s="383"/>
      <c r="C350" s="37"/>
      <c r="D350" s="379"/>
      <c r="E350" s="379"/>
      <c r="F350" s="379"/>
      <c r="G350" s="379"/>
      <c r="H350" s="379"/>
      <c r="I350" s="379"/>
      <c r="J350" s="394"/>
      <c r="K350" s="386"/>
      <c r="L350" s="387"/>
    </row>
    <row r="351" spans="1:12" ht="12">
      <c r="A351" s="383"/>
      <c r="B351" s="383"/>
      <c r="C351" s="37"/>
      <c r="D351" s="379"/>
      <c r="E351" s="379"/>
      <c r="F351" s="379"/>
      <c r="G351" s="379"/>
      <c r="H351" s="379"/>
      <c r="I351" s="379"/>
      <c r="J351" s="394"/>
      <c r="K351" s="386"/>
      <c r="L351" s="387"/>
    </row>
    <row r="352" spans="1:12" ht="12">
      <c r="A352" s="360" t="s">
        <v>91</v>
      </c>
      <c r="B352" s="359">
        <v>1</v>
      </c>
      <c r="C352" s="383"/>
      <c r="D352" s="360" t="s">
        <v>93</v>
      </c>
      <c r="E352" s="400"/>
      <c r="F352" s="379"/>
      <c r="G352" s="379"/>
      <c r="H352" s="379"/>
      <c r="I352" s="378"/>
      <c r="J352" s="392"/>
      <c r="K352" s="380"/>
      <c r="L352" s="381"/>
    </row>
    <row r="353" spans="1:12" ht="12">
      <c r="A353" s="360" t="s">
        <v>94</v>
      </c>
      <c r="B353" s="359">
        <v>3</v>
      </c>
      <c r="C353" s="383"/>
      <c r="D353" s="360" t="s">
        <v>154</v>
      </c>
      <c r="E353" s="400"/>
      <c r="F353" s="379"/>
      <c r="G353" s="379"/>
      <c r="H353" s="379"/>
      <c r="I353" s="378"/>
      <c r="J353" s="392"/>
      <c r="K353" s="380"/>
      <c r="L353" s="381"/>
    </row>
    <row r="354" spans="1:12" ht="12">
      <c r="A354" s="360" t="s">
        <v>96</v>
      </c>
      <c r="B354" s="359">
        <v>1</v>
      </c>
      <c r="C354" s="383"/>
      <c r="D354" s="360" t="s">
        <v>155</v>
      </c>
      <c r="E354" s="400"/>
      <c r="F354" s="379"/>
      <c r="G354" s="379"/>
      <c r="H354" s="379"/>
      <c r="I354" s="378"/>
      <c r="J354" s="392"/>
      <c r="K354" s="380"/>
      <c r="L354" s="381"/>
    </row>
    <row r="355" spans="1:12" ht="12">
      <c r="A355" s="360" t="s">
        <v>97</v>
      </c>
      <c r="B355" s="376" t="s">
        <v>54</v>
      </c>
      <c r="C355" s="376"/>
      <c r="D355" s="378" t="s">
        <v>55</v>
      </c>
      <c r="E355" s="400"/>
      <c r="F355" s="379"/>
      <c r="G355" s="379"/>
      <c r="H355" s="379"/>
      <c r="I355" s="378"/>
      <c r="J355" s="392"/>
      <c r="K355" s="380"/>
      <c r="L355" s="381"/>
    </row>
    <row r="356" spans="1:12" ht="12">
      <c r="A356" s="360" t="s">
        <v>99</v>
      </c>
      <c r="B356" s="376" t="s">
        <v>66</v>
      </c>
      <c r="C356" s="376"/>
      <c r="D356" s="378" t="s">
        <v>67</v>
      </c>
      <c r="E356" s="400"/>
      <c r="F356" s="379"/>
      <c r="G356" s="379"/>
      <c r="H356" s="379"/>
      <c r="I356" s="378"/>
      <c r="J356" s="392"/>
      <c r="K356" s="380"/>
      <c r="L356" s="381"/>
    </row>
    <row r="357" spans="1:12" ht="12">
      <c r="A357" s="376"/>
      <c r="B357" s="376"/>
      <c r="C357" s="376"/>
      <c r="D357" s="378"/>
      <c r="E357" s="400"/>
      <c r="F357" s="379"/>
      <c r="G357" s="379"/>
      <c r="H357" s="379"/>
      <c r="I357" s="378"/>
      <c r="J357" s="392"/>
      <c r="K357" s="380"/>
      <c r="L357" s="381"/>
    </row>
    <row r="358" spans="1:12" ht="12">
      <c r="A358" s="383"/>
      <c r="B358" s="37"/>
      <c r="C358" s="384" t="s">
        <v>213</v>
      </c>
      <c r="D358" s="378" t="s">
        <v>102</v>
      </c>
      <c r="E358" s="385" t="s">
        <v>214</v>
      </c>
      <c r="F358" s="416"/>
      <c r="G358" s="416"/>
      <c r="H358" s="379"/>
      <c r="I358" s="379"/>
      <c r="J358" s="379"/>
      <c r="K358" s="386"/>
      <c r="L358" s="369"/>
    </row>
    <row r="359" spans="1:12" ht="12">
      <c r="A359" s="383"/>
      <c r="B359" s="37"/>
      <c r="C359" s="384"/>
      <c r="D359" s="385"/>
      <c r="E359" s="385"/>
      <c r="F359" s="416"/>
      <c r="G359" s="416"/>
      <c r="H359" s="379"/>
      <c r="I359" s="379"/>
      <c r="J359" s="379"/>
      <c r="K359" s="386"/>
      <c r="L359" s="369"/>
    </row>
    <row r="360" spans="1:12" ht="12">
      <c r="A360" s="383" t="s">
        <v>104</v>
      </c>
      <c r="B360" s="388" t="s">
        <v>105</v>
      </c>
      <c r="C360" s="403" t="s">
        <v>106</v>
      </c>
      <c r="D360" s="140" t="s">
        <v>107</v>
      </c>
      <c r="E360" s="379"/>
      <c r="F360" s="379"/>
      <c r="G360" s="379"/>
      <c r="H360" s="379"/>
      <c r="I360" s="379"/>
      <c r="J360" s="386"/>
      <c r="K360" s="386">
        <f t="shared" ref="K360:K368" si="62">L360/12</f>
        <v>402271.04000000004</v>
      </c>
      <c r="L360" s="404">
        <v>4827252.4800000004</v>
      </c>
    </row>
    <row r="361" spans="1:12" ht="12">
      <c r="A361" s="383" t="s">
        <v>104</v>
      </c>
      <c r="B361" s="388" t="s">
        <v>108</v>
      </c>
      <c r="C361" s="403" t="s">
        <v>106</v>
      </c>
      <c r="D361" s="140" t="s">
        <v>109</v>
      </c>
      <c r="E361" s="379"/>
      <c r="F361" s="379"/>
      <c r="G361" s="379"/>
      <c r="H361" s="379"/>
      <c r="I361" s="379"/>
      <c r="J361" s="386"/>
      <c r="K361" s="386">
        <f t="shared" si="62"/>
        <v>25089.38</v>
      </c>
      <c r="L361" s="404">
        <v>301072.56</v>
      </c>
    </row>
    <row r="362" spans="1:12" ht="12">
      <c r="A362" s="383" t="s">
        <v>104</v>
      </c>
      <c r="B362" s="388" t="s">
        <v>110</v>
      </c>
      <c r="C362" s="403" t="s">
        <v>106</v>
      </c>
      <c r="D362" s="140" t="s">
        <v>111</v>
      </c>
      <c r="E362" s="379"/>
      <c r="F362" s="379"/>
      <c r="G362" s="379"/>
      <c r="H362" s="379"/>
      <c r="I362" s="379"/>
      <c r="J362" s="386"/>
      <c r="K362" s="386">
        <f t="shared" si="62"/>
        <v>28323.854166666668</v>
      </c>
      <c r="L362" s="404">
        <v>339886.25</v>
      </c>
    </row>
    <row r="363" spans="1:12" ht="12">
      <c r="A363" s="383" t="s">
        <v>104</v>
      </c>
      <c r="B363" s="388" t="s">
        <v>112</v>
      </c>
      <c r="C363" s="403" t="s">
        <v>106</v>
      </c>
      <c r="D363" s="140" t="s">
        <v>113</v>
      </c>
      <c r="E363" s="379"/>
      <c r="F363" s="379"/>
      <c r="G363" s="379"/>
      <c r="H363" s="379"/>
      <c r="I363" s="379"/>
      <c r="J363" s="386"/>
      <c r="K363" s="386">
        <f t="shared" si="62"/>
        <v>6917</v>
      </c>
      <c r="L363" s="404">
        <v>83004</v>
      </c>
    </row>
    <row r="364" spans="1:12" ht="12">
      <c r="A364" s="383" t="s">
        <v>104</v>
      </c>
      <c r="B364" s="388" t="s">
        <v>114</v>
      </c>
      <c r="C364" s="403" t="s">
        <v>106</v>
      </c>
      <c r="D364" s="140" t="s">
        <v>115</v>
      </c>
      <c r="E364" s="379"/>
      <c r="F364" s="379"/>
      <c r="G364" s="379"/>
      <c r="H364" s="379"/>
      <c r="I364" s="379"/>
      <c r="J364" s="386"/>
      <c r="K364" s="386">
        <f t="shared" si="62"/>
        <v>8983.9416666666675</v>
      </c>
      <c r="L364" s="404">
        <v>107807.3</v>
      </c>
    </row>
    <row r="365" spans="1:12" ht="12">
      <c r="A365" s="383" t="s">
        <v>104</v>
      </c>
      <c r="B365" s="388" t="s">
        <v>116</v>
      </c>
      <c r="C365" s="403" t="s">
        <v>106</v>
      </c>
      <c r="D365" s="390" t="s">
        <v>117</v>
      </c>
      <c r="E365" s="379"/>
      <c r="F365" s="379"/>
      <c r="G365" s="379"/>
      <c r="H365" s="379"/>
      <c r="I365" s="379"/>
      <c r="J365" s="386"/>
      <c r="K365" s="386">
        <f t="shared" si="62"/>
        <v>83164.089166666658</v>
      </c>
      <c r="L365" s="404">
        <v>997969.07</v>
      </c>
    </row>
    <row r="366" spans="1:12" ht="12">
      <c r="A366" s="383" t="s">
        <v>104</v>
      </c>
      <c r="B366" s="388" t="s">
        <v>119</v>
      </c>
      <c r="C366" s="403" t="s">
        <v>106</v>
      </c>
      <c r="D366" s="390" t="s">
        <v>120</v>
      </c>
      <c r="E366" s="379"/>
      <c r="F366" s="379"/>
      <c r="G366" s="379"/>
      <c r="H366" s="379"/>
      <c r="I366" s="379"/>
      <c r="J366" s="386"/>
      <c r="K366" s="386">
        <f t="shared" si="62"/>
        <v>45168.6</v>
      </c>
      <c r="L366" s="404">
        <v>542023.19999999995</v>
      </c>
    </row>
    <row r="367" spans="1:12" ht="12">
      <c r="A367" s="383" t="s">
        <v>104</v>
      </c>
      <c r="B367" s="388" t="s">
        <v>121</v>
      </c>
      <c r="C367" s="403" t="s">
        <v>106</v>
      </c>
      <c r="D367" s="140" t="s">
        <v>122</v>
      </c>
      <c r="E367" s="379"/>
      <c r="F367" s="379"/>
      <c r="G367" s="379"/>
      <c r="H367" s="379"/>
      <c r="I367" s="379"/>
      <c r="J367" s="386"/>
      <c r="K367" s="386">
        <f t="shared" si="62"/>
        <v>21523.200000000001</v>
      </c>
      <c r="L367" s="391">
        <v>258278.39999999999</v>
      </c>
    </row>
    <row r="368" spans="1:12" ht="12">
      <c r="A368" s="383" t="s">
        <v>104</v>
      </c>
      <c r="B368" s="388" t="s">
        <v>123</v>
      </c>
      <c r="C368" s="37" t="s">
        <v>106</v>
      </c>
      <c r="D368" s="140" t="s">
        <v>124</v>
      </c>
      <c r="E368" s="379"/>
      <c r="F368" s="379"/>
      <c r="G368" s="379"/>
      <c r="H368" s="379"/>
      <c r="I368" s="379"/>
      <c r="J368" s="386"/>
      <c r="K368" s="386">
        <f t="shared" si="62"/>
        <v>9507.6666666666661</v>
      </c>
      <c r="L368" s="404">
        <v>114092</v>
      </c>
    </row>
    <row r="369" spans="1:12" ht="12">
      <c r="A369" s="383"/>
      <c r="B369" s="37"/>
      <c r="C369" s="383"/>
      <c r="D369" s="378" t="s">
        <v>125</v>
      </c>
      <c r="E369" s="378"/>
      <c r="F369" s="379"/>
      <c r="G369" s="379"/>
      <c r="H369" s="379"/>
      <c r="I369" s="378"/>
      <c r="J369" s="380"/>
      <c r="K369" s="380">
        <f t="shared" ref="K369" si="63">SUM(K360:K368)</f>
        <v>630948.77166666661</v>
      </c>
      <c r="L369" s="381">
        <f>SUM(L360:L368)</f>
        <v>7571385.2600000007</v>
      </c>
    </row>
    <row r="370" spans="1:12" ht="12">
      <c r="A370" s="383"/>
      <c r="B370" s="37"/>
      <c r="C370" s="383"/>
      <c r="D370" s="379"/>
      <c r="E370" s="379"/>
      <c r="F370" s="379"/>
      <c r="G370" s="379"/>
      <c r="H370" s="379"/>
      <c r="I370" s="378"/>
      <c r="J370" s="380"/>
      <c r="K370" s="380"/>
      <c r="L370" s="381"/>
    </row>
    <row r="371" spans="1:12" ht="12">
      <c r="A371" s="383" t="s">
        <v>104</v>
      </c>
      <c r="B371" s="403">
        <v>2111</v>
      </c>
      <c r="C371" s="403" t="s">
        <v>106</v>
      </c>
      <c r="D371" s="379" t="s">
        <v>127</v>
      </c>
      <c r="E371" s="379"/>
      <c r="F371" s="379"/>
      <c r="G371" s="379"/>
      <c r="H371" s="379"/>
      <c r="I371" s="379"/>
      <c r="J371" s="394"/>
      <c r="K371" s="386">
        <f t="shared" ref="K371:K376" si="64">L371/12</f>
        <v>0</v>
      </c>
      <c r="L371" s="395">
        <v>0</v>
      </c>
    </row>
    <row r="372" spans="1:12" ht="12">
      <c r="A372" s="383" t="s">
        <v>104</v>
      </c>
      <c r="B372" s="403">
        <v>2141</v>
      </c>
      <c r="C372" s="403" t="s">
        <v>106</v>
      </c>
      <c r="D372" s="396" t="s">
        <v>129</v>
      </c>
      <c r="E372" s="379"/>
      <c r="F372" s="379"/>
      <c r="G372" s="379"/>
      <c r="H372" s="379"/>
      <c r="I372" s="379"/>
      <c r="J372" s="394"/>
      <c r="K372" s="386">
        <f t="shared" si="64"/>
        <v>0</v>
      </c>
      <c r="L372" s="395">
        <v>0</v>
      </c>
    </row>
    <row r="373" spans="1:12" ht="12">
      <c r="A373" s="383" t="s">
        <v>104</v>
      </c>
      <c r="B373" s="403">
        <v>2161</v>
      </c>
      <c r="C373" s="403" t="s">
        <v>106</v>
      </c>
      <c r="D373" s="379" t="s">
        <v>131</v>
      </c>
      <c r="E373" s="379"/>
      <c r="F373" s="379"/>
      <c r="G373" s="379"/>
      <c r="H373" s="379"/>
      <c r="I373" s="379"/>
      <c r="J373" s="386"/>
      <c r="K373" s="386">
        <f t="shared" si="64"/>
        <v>0</v>
      </c>
      <c r="L373" s="395">
        <v>0</v>
      </c>
    </row>
    <row r="374" spans="1:12" ht="12">
      <c r="A374" s="383" t="s">
        <v>104</v>
      </c>
      <c r="B374" s="403">
        <v>2461</v>
      </c>
      <c r="C374" s="403" t="s">
        <v>106</v>
      </c>
      <c r="D374" s="406" t="s">
        <v>215</v>
      </c>
      <c r="E374" s="379"/>
      <c r="F374" s="379"/>
      <c r="G374" s="379"/>
      <c r="H374" s="379"/>
      <c r="I374" s="379"/>
      <c r="J374" s="394"/>
      <c r="K374" s="386">
        <f t="shared" si="64"/>
        <v>0</v>
      </c>
      <c r="L374" s="395">
        <v>0</v>
      </c>
    </row>
    <row r="375" spans="1:12" ht="12">
      <c r="A375" s="383" t="s">
        <v>104</v>
      </c>
      <c r="B375" s="403">
        <v>2911</v>
      </c>
      <c r="C375" s="403" t="s">
        <v>106</v>
      </c>
      <c r="D375" s="406" t="s">
        <v>186</v>
      </c>
      <c r="E375" s="379"/>
      <c r="F375" s="379"/>
      <c r="G375" s="379"/>
      <c r="H375" s="379"/>
      <c r="I375" s="379"/>
      <c r="J375" s="394"/>
      <c r="K375" s="386">
        <f t="shared" si="64"/>
        <v>0</v>
      </c>
      <c r="L375" s="395">
        <v>0</v>
      </c>
    </row>
    <row r="376" spans="1:12" ht="12">
      <c r="A376" s="383" t="s">
        <v>104</v>
      </c>
      <c r="B376" s="403">
        <v>2941</v>
      </c>
      <c r="C376" s="403" t="s">
        <v>106</v>
      </c>
      <c r="D376" s="406" t="s">
        <v>216</v>
      </c>
      <c r="E376" s="379"/>
      <c r="F376" s="379"/>
      <c r="G376" s="379"/>
      <c r="H376" s="379"/>
      <c r="I376" s="379"/>
      <c r="J376" s="394"/>
      <c r="K376" s="386">
        <f t="shared" si="64"/>
        <v>0</v>
      </c>
      <c r="L376" s="395">
        <v>0</v>
      </c>
    </row>
    <row r="377" spans="1:12" ht="12">
      <c r="A377" s="383"/>
      <c r="B377" s="383"/>
      <c r="C377" s="37"/>
      <c r="D377" s="378" t="s">
        <v>125</v>
      </c>
      <c r="E377" s="378"/>
      <c r="F377" s="379"/>
      <c r="G377" s="379"/>
      <c r="H377" s="379"/>
      <c r="I377" s="378"/>
      <c r="J377" s="380"/>
      <c r="K377" s="380">
        <f t="shared" ref="K377" si="65">SUM(K371:K376)</f>
        <v>0</v>
      </c>
      <c r="L377" s="381">
        <f>SUM(L371:L376)</f>
        <v>0</v>
      </c>
    </row>
    <row r="378" spans="1:12" ht="12">
      <c r="A378" s="383"/>
      <c r="B378" s="383"/>
      <c r="C378" s="37"/>
      <c r="D378" s="379"/>
      <c r="E378" s="379"/>
      <c r="F378" s="379"/>
      <c r="G378" s="379"/>
      <c r="H378" s="379"/>
      <c r="I378" s="379"/>
      <c r="J378" s="379"/>
      <c r="K378" s="386"/>
      <c r="L378" s="381"/>
    </row>
    <row r="379" spans="1:12" ht="12">
      <c r="A379" s="383" t="s">
        <v>104</v>
      </c>
      <c r="B379" s="403">
        <v>3111</v>
      </c>
      <c r="C379" s="403" t="s">
        <v>106</v>
      </c>
      <c r="D379" s="411" t="s">
        <v>167</v>
      </c>
      <c r="E379" s="379"/>
      <c r="F379" s="379"/>
      <c r="G379" s="379"/>
      <c r="H379" s="379"/>
      <c r="I379" s="379"/>
      <c r="J379" s="394"/>
      <c r="K379" s="386">
        <f t="shared" ref="K379:K384" si="66">L379/12</f>
        <v>0</v>
      </c>
      <c r="L379" s="395">
        <v>0</v>
      </c>
    </row>
    <row r="380" spans="1:12" ht="12">
      <c r="A380" s="383" t="s">
        <v>104</v>
      </c>
      <c r="B380" s="403">
        <v>3141</v>
      </c>
      <c r="C380" s="403" t="s">
        <v>106</v>
      </c>
      <c r="D380" s="406" t="s">
        <v>150</v>
      </c>
      <c r="E380" s="379"/>
      <c r="F380" s="379"/>
      <c r="G380" s="379"/>
      <c r="H380" s="379"/>
      <c r="I380" s="379"/>
      <c r="J380" s="394"/>
      <c r="K380" s="386">
        <f t="shared" si="66"/>
        <v>833.33333333333337</v>
      </c>
      <c r="L380" s="395">
        <v>10000</v>
      </c>
    </row>
    <row r="381" spans="1:12" ht="12">
      <c r="A381" s="383" t="s">
        <v>104</v>
      </c>
      <c r="B381" s="403">
        <v>3231</v>
      </c>
      <c r="C381" s="403" t="s">
        <v>106</v>
      </c>
      <c r="D381" s="406" t="s">
        <v>628</v>
      </c>
      <c r="E381" s="379"/>
      <c r="F381" s="379"/>
      <c r="G381" s="379"/>
      <c r="H381" s="379"/>
      <c r="I381" s="379"/>
      <c r="J381" s="394"/>
      <c r="K381" s="386">
        <f t="shared" si="66"/>
        <v>416666.66666666669</v>
      </c>
      <c r="L381" s="395">
        <v>5000000</v>
      </c>
    </row>
    <row r="382" spans="1:12" ht="12">
      <c r="A382" s="383" t="s">
        <v>104</v>
      </c>
      <c r="B382" s="403">
        <v>3361</v>
      </c>
      <c r="C382" s="403" t="s">
        <v>106</v>
      </c>
      <c r="D382" s="379" t="s">
        <v>134</v>
      </c>
      <c r="E382" s="379"/>
      <c r="F382" s="379"/>
      <c r="G382" s="379"/>
      <c r="H382" s="379"/>
      <c r="I382" s="379"/>
      <c r="J382" s="394"/>
      <c r="K382" s="386">
        <f t="shared" si="66"/>
        <v>0</v>
      </c>
      <c r="L382" s="395">
        <v>0</v>
      </c>
    </row>
    <row r="383" spans="1:12" ht="12">
      <c r="A383" s="383" t="s">
        <v>104</v>
      </c>
      <c r="B383" s="403">
        <v>3531</v>
      </c>
      <c r="C383" s="403" t="s">
        <v>106</v>
      </c>
      <c r="D383" s="406" t="s">
        <v>217</v>
      </c>
      <c r="E383" s="379"/>
      <c r="F383" s="379"/>
      <c r="G383" s="379"/>
      <c r="H383" s="379"/>
      <c r="I383" s="379"/>
      <c r="J383" s="386"/>
      <c r="K383" s="386">
        <f t="shared" si="66"/>
        <v>0</v>
      </c>
      <c r="L383" s="395">
        <v>0</v>
      </c>
    </row>
    <row r="384" spans="1:12" ht="12">
      <c r="A384" s="383" t="s">
        <v>104</v>
      </c>
      <c r="B384" s="403">
        <v>3751</v>
      </c>
      <c r="C384" s="403" t="s">
        <v>106</v>
      </c>
      <c r="D384" s="379" t="s">
        <v>139</v>
      </c>
      <c r="E384" s="379"/>
      <c r="F384" s="379"/>
      <c r="G384" s="379"/>
      <c r="H384" s="379"/>
      <c r="I384" s="379"/>
      <c r="J384" s="394"/>
      <c r="K384" s="386">
        <f t="shared" si="66"/>
        <v>0</v>
      </c>
      <c r="L384" s="395">
        <v>0</v>
      </c>
    </row>
    <row r="385" spans="1:12" ht="12">
      <c r="A385" s="383"/>
      <c r="B385" s="37"/>
      <c r="C385" s="383"/>
      <c r="D385" s="378" t="s">
        <v>125</v>
      </c>
      <c r="E385" s="378"/>
      <c r="F385" s="379"/>
      <c r="G385" s="379"/>
      <c r="H385" s="379"/>
      <c r="I385" s="378"/>
      <c r="J385" s="380"/>
      <c r="K385" s="380">
        <f t="shared" ref="K385:L385" si="67">SUM(K379:K384)</f>
        <v>417500</v>
      </c>
      <c r="L385" s="381">
        <f t="shared" si="67"/>
        <v>5010000</v>
      </c>
    </row>
    <row r="386" spans="1:12" ht="12">
      <c r="A386" s="383"/>
      <c r="B386" s="37"/>
      <c r="C386" s="383"/>
      <c r="D386" s="383"/>
      <c r="E386" s="379"/>
      <c r="F386" s="379"/>
      <c r="G386" s="379"/>
      <c r="H386" s="379"/>
      <c r="I386" s="379"/>
      <c r="J386" s="379"/>
      <c r="K386" s="386"/>
      <c r="L386" s="381"/>
    </row>
    <row r="387" spans="1:12" ht="12">
      <c r="A387" s="383"/>
      <c r="B387" s="37"/>
      <c r="C387" s="383"/>
      <c r="D387" s="378" t="s">
        <v>140</v>
      </c>
      <c r="E387" s="378"/>
      <c r="F387" s="379"/>
      <c r="G387" s="379"/>
      <c r="H387" s="379"/>
      <c r="I387" s="378"/>
      <c r="J387" s="392"/>
      <c r="K387" s="380">
        <f>SUM(K385,K377,K369)</f>
        <v>1048448.7716666666</v>
      </c>
      <c r="L387" s="381">
        <f>SUM(L369+L377+L385)</f>
        <v>12581385.260000002</v>
      </c>
    </row>
    <row r="388" spans="1:12" ht="12">
      <c r="A388" s="383"/>
      <c r="B388" s="37"/>
      <c r="C388" s="383"/>
      <c r="D388" s="383"/>
      <c r="E388" s="379"/>
      <c r="F388" s="379"/>
      <c r="G388" s="379"/>
      <c r="H388" s="379"/>
      <c r="I388" s="378"/>
      <c r="J388" s="392"/>
      <c r="K388" s="380"/>
      <c r="L388" s="381"/>
    </row>
    <row r="389" spans="1:12" ht="12">
      <c r="A389" s="383"/>
      <c r="B389" s="37"/>
      <c r="C389" s="383"/>
      <c r="D389" s="383"/>
      <c r="E389" s="379"/>
      <c r="F389" s="379"/>
      <c r="G389" s="379"/>
      <c r="H389" s="379"/>
      <c r="I389" s="378"/>
      <c r="J389" s="392"/>
      <c r="K389" s="380"/>
      <c r="L389" s="381"/>
    </row>
    <row r="390" spans="1:12" ht="12">
      <c r="A390" s="360" t="s">
        <v>91</v>
      </c>
      <c r="B390" s="359">
        <v>1</v>
      </c>
      <c r="C390" s="383"/>
      <c r="D390" s="360" t="s">
        <v>93</v>
      </c>
      <c r="E390" s="400"/>
      <c r="F390" s="379"/>
      <c r="G390" s="379"/>
      <c r="H390" s="379"/>
      <c r="I390" s="378"/>
      <c r="J390" s="392"/>
      <c r="K390" s="380"/>
      <c r="L390" s="381"/>
    </row>
    <row r="391" spans="1:12" ht="12">
      <c r="A391" s="360" t="s">
        <v>94</v>
      </c>
      <c r="B391" s="359">
        <v>3</v>
      </c>
      <c r="C391" s="383"/>
      <c r="D391" s="360" t="s">
        <v>154</v>
      </c>
      <c r="E391" s="400"/>
      <c r="F391" s="379"/>
      <c r="G391" s="379"/>
      <c r="H391" s="379"/>
      <c r="I391" s="378"/>
      <c r="J391" s="392"/>
      <c r="K391" s="380"/>
      <c r="L391" s="381"/>
    </row>
    <row r="392" spans="1:12" ht="12">
      <c r="A392" s="360" t="s">
        <v>96</v>
      </c>
      <c r="B392" s="359">
        <v>1</v>
      </c>
      <c r="C392" s="383"/>
      <c r="D392" s="360" t="s">
        <v>155</v>
      </c>
      <c r="E392" s="400"/>
      <c r="F392" s="379"/>
      <c r="G392" s="379"/>
      <c r="H392" s="379"/>
      <c r="I392" s="378"/>
      <c r="J392" s="392"/>
      <c r="K392" s="380"/>
      <c r="L392" s="381"/>
    </row>
    <row r="393" spans="1:12" ht="12">
      <c r="A393" s="360" t="s">
        <v>97</v>
      </c>
      <c r="B393" s="376" t="s">
        <v>54</v>
      </c>
      <c r="C393" s="376"/>
      <c r="D393" s="378" t="s">
        <v>55</v>
      </c>
      <c r="E393" s="400"/>
      <c r="F393" s="379"/>
      <c r="G393" s="379"/>
      <c r="H393" s="379"/>
      <c r="I393" s="378"/>
      <c r="J393" s="392"/>
      <c r="K393" s="380"/>
      <c r="L393" s="381"/>
    </row>
    <row r="394" spans="1:12" ht="12">
      <c r="A394" s="360" t="s">
        <v>99</v>
      </c>
      <c r="B394" s="376" t="s">
        <v>66</v>
      </c>
      <c r="C394" s="376"/>
      <c r="D394" s="378" t="s">
        <v>67</v>
      </c>
      <c r="E394" s="400"/>
      <c r="F394" s="379"/>
      <c r="G394" s="379"/>
      <c r="H394" s="379"/>
      <c r="I394" s="378"/>
      <c r="J394" s="392"/>
      <c r="K394" s="380"/>
      <c r="L394" s="381"/>
    </row>
    <row r="395" spans="1:12" ht="12">
      <c r="A395" s="376"/>
      <c r="B395" s="376"/>
      <c r="C395" s="376"/>
      <c r="D395" s="378"/>
      <c r="E395" s="400"/>
      <c r="F395" s="379"/>
      <c r="G395" s="379"/>
      <c r="H395" s="379"/>
      <c r="I395" s="378"/>
      <c r="J395" s="392"/>
      <c r="K395" s="380"/>
      <c r="L395" s="381"/>
    </row>
    <row r="396" spans="1:12" ht="12">
      <c r="A396" s="383"/>
      <c r="B396" s="37"/>
      <c r="C396" s="384" t="s">
        <v>218</v>
      </c>
      <c r="D396" s="378" t="s">
        <v>102</v>
      </c>
      <c r="E396" s="385" t="s">
        <v>219</v>
      </c>
      <c r="F396" s="378"/>
      <c r="G396" s="378"/>
      <c r="H396" s="379"/>
      <c r="I396" s="379"/>
      <c r="J396" s="379"/>
      <c r="K396" s="386"/>
      <c r="L396" s="369"/>
    </row>
    <row r="397" spans="1:12" ht="12">
      <c r="A397" s="383"/>
      <c r="B397" s="37"/>
      <c r="C397" s="384"/>
      <c r="D397" s="378"/>
      <c r="E397" s="385"/>
      <c r="F397" s="378"/>
      <c r="G397" s="378"/>
      <c r="H397" s="379"/>
      <c r="I397" s="379"/>
      <c r="J397" s="379"/>
      <c r="K397" s="386"/>
      <c r="L397" s="369"/>
    </row>
    <row r="398" spans="1:12" ht="12">
      <c r="A398" s="383" t="s">
        <v>104</v>
      </c>
      <c r="B398" s="388" t="s">
        <v>105</v>
      </c>
      <c r="C398" s="403" t="s">
        <v>106</v>
      </c>
      <c r="D398" s="140" t="s">
        <v>107</v>
      </c>
      <c r="E398" s="379"/>
      <c r="F398" s="379"/>
      <c r="G398" s="379"/>
      <c r="H398" s="379"/>
      <c r="I398" s="379"/>
      <c r="J398" s="386"/>
      <c r="K398" s="386">
        <f t="shared" ref="K398:K406" si="68">L398/12</f>
        <v>560173.98</v>
      </c>
      <c r="L398" s="404">
        <v>6722087.7599999998</v>
      </c>
    </row>
    <row r="399" spans="1:12" ht="12">
      <c r="A399" s="383" t="s">
        <v>104</v>
      </c>
      <c r="B399" s="388" t="s">
        <v>108</v>
      </c>
      <c r="C399" s="403" t="s">
        <v>106</v>
      </c>
      <c r="D399" s="140" t="s">
        <v>109</v>
      </c>
      <c r="E399" s="379"/>
      <c r="F399" s="379"/>
      <c r="G399" s="379"/>
      <c r="H399" s="379"/>
      <c r="I399" s="379"/>
      <c r="J399" s="386"/>
      <c r="K399" s="386">
        <f t="shared" si="68"/>
        <v>116628.76000000001</v>
      </c>
      <c r="L399" s="404">
        <v>1399545.12</v>
      </c>
    </row>
    <row r="400" spans="1:12" ht="12">
      <c r="A400" s="383" t="s">
        <v>104</v>
      </c>
      <c r="B400" s="388" t="s">
        <v>110</v>
      </c>
      <c r="C400" s="403" t="s">
        <v>106</v>
      </c>
      <c r="D400" s="140" t="s">
        <v>111</v>
      </c>
      <c r="E400" s="379"/>
      <c r="F400" s="379"/>
      <c r="G400" s="379"/>
      <c r="H400" s="379"/>
      <c r="I400" s="379"/>
      <c r="J400" s="386"/>
      <c r="K400" s="386">
        <f t="shared" si="68"/>
        <v>43880.881666666661</v>
      </c>
      <c r="L400" s="404">
        <v>526570.57999999996</v>
      </c>
    </row>
    <row r="401" spans="1:12" ht="12">
      <c r="A401" s="383" t="s">
        <v>104</v>
      </c>
      <c r="B401" s="388" t="s">
        <v>112</v>
      </c>
      <c r="C401" s="403" t="s">
        <v>106</v>
      </c>
      <c r="D401" s="140" t="s">
        <v>113</v>
      </c>
      <c r="E401" s="379"/>
      <c r="F401" s="379"/>
      <c r="G401" s="379"/>
      <c r="H401" s="379"/>
      <c r="I401" s="379"/>
      <c r="J401" s="386"/>
      <c r="K401" s="386">
        <f t="shared" si="68"/>
        <v>6223</v>
      </c>
      <c r="L401" s="404">
        <v>74676</v>
      </c>
    </row>
    <row r="402" spans="1:12" ht="12">
      <c r="A402" s="383" t="s">
        <v>104</v>
      </c>
      <c r="B402" s="388" t="s">
        <v>114</v>
      </c>
      <c r="C402" s="403" t="s">
        <v>106</v>
      </c>
      <c r="D402" s="140" t="s">
        <v>115</v>
      </c>
      <c r="E402" s="379"/>
      <c r="F402" s="379"/>
      <c r="G402" s="379"/>
      <c r="H402" s="378"/>
      <c r="I402" s="379"/>
      <c r="J402" s="386"/>
      <c r="K402" s="386">
        <f t="shared" si="68"/>
        <v>13331.205</v>
      </c>
      <c r="L402" s="404">
        <v>159974.46</v>
      </c>
    </row>
    <row r="403" spans="1:12" ht="12">
      <c r="A403" s="383" t="s">
        <v>104</v>
      </c>
      <c r="B403" s="388" t="s">
        <v>116</v>
      </c>
      <c r="C403" s="403" t="s">
        <v>106</v>
      </c>
      <c r="D403" s="390" t="s">
        <v>117</v>
      </c>
      <c r="E403" s="379"/>
      <c r="F403" s="379"/>
      <c r="G403" s="379"/>
      <c r="H403" s="379"/>
      <c r="I403" s="379"/>
      <c r="J403" s="386"/>
      <c r="K403" s="386">
        <f t="shared" si="68"/>
        <v>145280.46</v>
      </c>
      <c r="L403" s="404">
        <v>1743365.52</v>
      </c>
    </row>
    <row r="404" spans="1:12" ht="12">
      <c r="A404" s="383" t="s">
        <v>104</v>
      </c>
      <c r="B404" s="388" t="s">
        <v>119</v>
      </c>
      <c r="C404" s="403" t="s">
        <v>106</v>
      </c>
      <c r="D404" s="390" t="s">
        <v>120</v>
      </c>
      <c r="E404" s="379"/>
      <c r="F404" s="379"/>
      <c r="G404" s="379"/>
      <c r="H404" s="379"/>
      <c r="I404" s="379"/>
      <c r="J404" s="386"/>
      <c r="K404" s="386">
        <f t="shared" si="68"/>
        <v>156072.54</v>
      </c>
      <c r="L404" s="404">
        <v>1872870.48</v>
      </c>
    </row>
    <row r="405" spans="1:12" ht="12">
      <c r="A405" s="383" t="s">
        <v>104</v>
      </c>
      <c r="B405" s="388" t="s">
        <v>121</v>
      </c>
      <c r="C405" s="403" t="s">
        <v>106</v>
      </c>
      <c r="D405" s="140" t="s">
        <v>122</v>
      </c>
      <c r="E405" s="379"/>
      <c r="F405" s="379"/>
      <c r="G405" s="379"/>
      <c r="H405" s="379"/>
      <c r="I405" s="379"/>
      <c r="J405" s="386"/>
      <c r="K405" s="386">
        <f t="shared" si="68"/>
        <v>26904</v>
      </c>
      <c r="L405" s="391">
        <v>322848</v>
      </c>
    </row>
    <row r="406" spans="1:12" ht="12">
      <c r="A406" s="383" t="s">
        <v>104</v>
      </c>
      <c r="B406" s="388" t="s">
        <v>123</v>
      </c>
      <c r="C406" s="403" t="s">
        <v>106</v>
      </c>
      <c r="D406" s="140" t="s">
        <v>124</v>
      </c>
      <c r="E406" s="379"/>
      <c r="F406" s="379"/>
      <c r="G406" s="379"/>
      <c r="H406" s="379"/>
      <c r="I406" s="379"/>
      <c r="J406" s="386"/>
      <c r="K406" s="386">
        <f t="shared" si="68"/>
        <v>14139.583333333334</v>
      </c>
      <c r="L406" s="404">
        <v>169675</v>
      </c>
    </row>
    <row r="407" spans="1:12" ht="12">
      <c r="A407" s="383"/>
      <c r="B407" s="37"/>
      <c r="C407" s="37"/>
      <c r="D407" s="378" t="s">
        <v>125</v>
      </c>
      <c r="E407" s="378"/>
      <c r="F407" s="378"/>
      <c r="G407" s="378"/>
      <c r="H407" s="379"/>
      <c r="I407" s="378"/>
      <c r="J407" s="380"/>
      <c r="K407" s="380">
        <f t="shared" ref="K407" si="69">SUM(K398:K406)</f>
        <v>1082634.4099999999</v>
      </c>
      <c r="L407" s="381">
        <f>SUM(L398:L406)</f>
        <v>12991612.92</v>
      </c>
    </row>
    <row r="408" spans="1:12" ht="12">
      <c r="A408" s="383"/>
      <c r="B408" s="37"/>
      <c r="C408" s="37"/>
      <c r="D408" s="378"/>
      <c r="E408" s="378"/>
      <c r="F408" s="378"/>
      <c r="G408" s="378"/>
      <c r="H408" s="379"/>
      <c r="I408" s="378"/>
      <c r="J408" s="380"/>
      <c r="K408" s="380"/>
      <c r="L408" s="381"/>
    </row>
    <row r="409" spans="1:12" ht="12">
      <c r="A409" s="383" t="s">
        <v>104</v>
      </c>
      <c r="B409" s="407" t="s">
        <v>189</v>
      </c>
      <c r="C409" s="403" t="s">
        <v>106</v>
      </c>
      <c r="D409" s="379" t="s">
        <v>127</v>
      </c>
      <c r="E409" s="379"/>
      <c r="F409" s="379"/>
      <c r="G409" s="379"/>
      <c r="H409" s="379"/>
      <c r="I409" s="379"/>
      <c r="J409" s="394"/>
      <c r="K409" s="386">
        <f t="shared" ref="K409:K412" si="70">L409/12</f>
        <v>0</v>
      </c>
      <c r="L409" s="395">
        <v>0</v>
      </c>
    </row>
    <row r="410" spans="1:12" ht="12">
      <c r="A410" s="383" t="s">
        <v>104</v>
      </c>
      <c r="B410" s="407" t="s">
        <v>220</v>
      </c>
      <c r="C410" s="403" t="s">
        <v>106</v>
      </c>
      <c r="D410" s="379" t="s">
        <v>131</v>
      </c>
      <c r="E410" s="379"/>
      <c r="F410" s="379"/>
      <c r="G410" s="379"/>
      <c r="H410" s="379"/>
      <c r="I410" s="379"/>
      <c r="J410" s="386"/>
      <c r="K410" s="386">
        <f t="shared" si="70"/>
        <v>0</v>
      </c>
      <c r="L410" s="395">
        <v>0</v>
      </c>
    </row>
    <row r="411" spans="1:12" ht="12">
      <c r="A411" s="383" t="s">
        <v>104</v>
      </c>
      <c r="B411" s="407" t="s">
        <v>192</v>
      </c>
      <c r="C411" s="403" t="s">
        <v>106</v>
      </c>
      <c r="D411" s="379" t="s">
        <v>132</v>
      </c>
      <c r="E411" s="379"/>
      <c r="F411" s="379"/>
      <c r="G411" s="379"/>
      <c r="H411" s="379"/>
      <c r="I411" s="379"/>
      <c r="J411" s="386"/>
      <c r="K411" s="386">
        <f t="shared" si="70"/>
        <v>0</v>
      </c>
      <c r="L411" s="395">
        <v>0</v>
      </c>
    </row>
    <row r="412" spans="1:12" ht="12">
      <c r="A412" s="383" t="s">
        <v>104</v>
      </c>
      <c r="B412" s="407" t="s">
        <v>193</v>
      </c>
      <c r="C412" s="403" t="s">
        <v>106</v>
      </c>
      <c r="D412" s="406" t="s">
        <v>133</v>
      </c>
      <c r="E412" s="379"/>
      <c r="F412" s="379"/>
      <c r="G412" s="379"/>
      <c r="H412" s="379"/>
      <c r="I412" s="379"/>
      <c r="J412" s="394"/>
      <c r="K412" s="386">
        <f t="shared" si="70"/>
        <v>0</v>
      </c>
      <c r="L412" s="395">
        <v>0</v>
      </c>
    </row>
    <row r="413" spans="1:12" ht="12">
      <c r="A413" s="383"/>
      <c r="B413" s="383"/>
      <c r="C413" s="37"/>
      <c r="D413" s="378" t="s">
        <v>125</v>
      </c>
      <c r="E413" s="378"/>
      <c r="F413" s="379"/>
      <c r="G413" s="379"/>
      <c r="H413" s="379"/>
      <c r="I413" s="378"/>
      <c r="J413" s="380"/>
      <c r="K413" s="380">
        <f t="shared" ref="K413" si="71">SUM(K409:K412)</f>
        <v>0</v>
      </c>
      <c r="L413" s="381">
        <f>SUM(L409:L412)</f>
        <v>0</v>
      </c>
    </row>
    <row r="414" spans="1:12" ht="12">
      <c r="A414" s="383"/>
      <c r="B414" s="383"/>
      <c r="C414" s="37"/>
      <c r="D414" s="379"/>
      <c r="E414" s="379"/>
      <c r="F414" s="379"/>
      <c r="G414" s="379"/>
      <c r="H414" s="379"/>
      <c r="I414" s="379"/>
      <c r="J414" s="394"/>
      <c r="K414" s="386"/>
      <c r="L414" s="381"/>
    </row>
    <row r="415" spans="1:12" ht="12">
      <c r="A415" s="383" t="s">
        <v>104</v>
      </c>
      <c r="B415" s="407" t="s">
        <v>221</v>
      </c>
      <c r="C415" s="403" t="s">
        <v>106</v>
      </c>
      <c r="D415" s="406" t="s">
        <v>222</v>
      </c>
      <c r="E415" s="379"/>
      <c r="F415" s="379"/>
      <c r="G415" s="379"/>
      <c r="H415" s="379"/>
      <c r="I415" s="379"/>
      <c r="J415" s="394"/>
      <c r="K415" s="386">
        <f t="shared" ref="K415:K420" si="72">L415/12</f>
        <v>0</v>
      </c>
      <c r="L415" s="395">
        <v>0</v>
      </c>
    </row>
    <row r="416" spans="1:12" ht="12">
      <c r="A416" s="383" t="s">
        <v>104</v>
      </c>
      <c r="B416" s="407" t="s">
        <v>194</v>
      </c>
      <c r="C416" s="403" t="s">
        <v>106</v>
      </c>
      <c r="D416" s="379" t="s">
        <v>134</v>
      </c>
      <c r="E416" s="379"/>
      <c r="F416" s="379"/>
      <c r="G416" s="379"/>
      <c r="H416" s="379"/>
      <c r="I416" s="379"/>
      <c r="J416" s="394"/>
      <c r="K416" s="386">
        <f t="shared" si="72"/>
        <v>0</v>
      </c>
      <c r="L416" s="395">
        <v>0</v>
      </c>
    </row>
    <row r="417" spans="1:12" ht="12">
      <c r="A417" s="383" t="s">
        <v>104</v>
      </c>
      <c r="B417" s="407" t="s">
        <v>223</v>
      </c>
      <c r="C417" s="403" t="s">
        <v>106</v>
      </c>
      <c r="D417" s="417" t="s">
        <v>224</v>
      </c>
      <c r="E417" s="379"/>
      <c r="F417" s="379"/>
      <c r="G417" s="379"/>
      <c r="H417" s="379"/>
      <c r="I417" s="379"/>
      <c r="J417" s="394"/>
      <c r="K417" s="386">
        <f t="shared" si="72"/>
        <v>0</v>
      </c>
      <c r="L417" s="395">
        <v>0</v>
      </c>
    </row>
    <row r="418" spans="1:12" ht="12">
      <c r="A418" s="383" t="s">
        <v>104</v>
      </c>
      <c r="B418" s="407" t="s">
        <v>206</v>
      </c>
      <c r="C418" s="403" t="s">
        <v>106</v>
      </c>
      <c r="D418" s="379" t="s">
        <v>135</v>
      </c>
      <c r="E418" s="379"/>
      <c r="F418" s="379"/>
      <c r="G418" s="379"/>
      <c r="H418" s="379"/>
      <c r="I418" s="379"/>
      <c r="J418" s="394"/>
      <c r="K418" s="386">
        <f t="shared" si="72"/>
        <v>1666.6666666666667</v>
      </c>
      <c r="L418" s="395">
        <v>20000</v>
      </c>
    </row>
    <row r="419" spans="1:12" ht="12">
      <c r="A419" s="383" t="s">
        <v>104</v>
      </c>
      <c r="B419" s="407" t="s">
        <v>180</v>
      </c>
      <c r="C419" s="403" t="s">
        <v>106</v>
      </c>
      <c r="D419" s="406" t="s">
        <v>137</v>
      </c>
      <c r="E419" s="379"/>
      <c r="F419" s="379"/>
      <c r="G419" s="379"/>
      <c r="H419" s="379"/>
      <c r="I419" s="379"/>
      <c r="J419" s="394"/>
      <c r="K419" s="386">
        <f t="shared" si="72"/>
        <v>0</v>
      </c>
      <c r="L419" s="395">
        <v>0</v>
      </c>
    </row>
    <row r="420" spans="1:12" ht="12">
      <c r="A420" s="383" t="s">
        <v>104</v>
      </c>
      <c r="B420" s="407" t="s">
        <v>181</v>
      </c>
      <c r="C420" s="403" t="s">
        <v>106</v>
      </c>
      <c r="D420" s="127" t="s">
        <v>403</v>
      </c>
      <c r="E420" s="379"/>
      <c r="F420" s="379"/>
      <c r="G420" s="379"/>
      <c r="H420" s="379"/>
      <c r="I420" s="379"/>
      <c r="J420" s="394"/>
      <c r="K420" s="386">
        <f t="shared" si="72"/>
        <v>416.66666666666669</v>
      </c>
      <c r="L420" s="395">
        <v>5000</v>
      </c>
    </row>
    <row r="421" spans="1:12" ht="12">
      <c r="A421" s="383"/>
      <c r="B421" s="37"/>
      <c r="C421" s="383"/>
      <c r="D421" s="378" t="s">
        <v>125</v>
      </c>
      <c r="E421" s="378"/>
      <c r="F421" s="379"/>
      <c r="G421" s="379"/>
      <c r="H421" s="379"/>
      <c r="I421" s="378"/>
      <c r="J421" s="380"/>
      <c r="K421" s="380">
        <f>SUM(K415:K420)</f>
        <v>2083.3333333333335</v>
      </c>
      <c r="L421" s="381">
        <f>SUM(L415:L420)</f>
        <v>25000</v>
      </c>
    </row>
    <row r="422" spans="1:12" ht="12">
      <c r="A422" s="383"/>
      <c r="B422" s="37"/>
      <c r="C422" s="383"/>
      <c r="D422" s="379"/>
      <c r="E422" s="378"/>
      <c r="F422" s="379"/>
      <c r="G422" s="379"/>
      <c r="H422" s="379"/>
      <c r="I422" s="378"/>
      <c r="J422" s="392"/>
      <c r="K422" s="380"/>
      <c r="L422" s="381"/>
    </row>
    <row r="423" spans="1:12" ht="12">
      <c r="A423" s="383"/>
      <c r="B423" s="37"/>
      <c r="C423" s="383"/>
      <c r="D423" s="378" t="s">
        <v>140</v>
      </c>
      <c r="E423" s="378"/>
      <c r="F423" s="379"/>
      <c r="G423" s="379"/>
      <c r="H423" s="379"/>
      <c r="I423" s="378"/>
      <c r="J423" s="392"/>
      <c r="K423" s="380">
        <f>SUM(K421,K413,K407)</f>
        <v>1084717.7433333332</v>
      </c>
      <c r="L423" s="381">
        <f>SUM(L407+L413+L421)</f>
        <v>13016612.92</v>
      </c>
    </row>
    <row r="424" spans="1:12" ht="12">
      <c r="A424" s="367"/>
      <c r="B424" s="359"/>
      <c r="C424" s="383"/>
      <c r="D424" s="360"/>
      <c r="E424" s="400"/>
      <c r="F424" s="379"/>
      <c r="G424" s="379"/>
      <c r="H424" s="379"/>
      <c r="I424" s="378"/>
      <c r="J424" s="392"/>
      <c r="K424" s="380"/>
      <c r="L424" s="381"/>
    </row>
    <row r="425" spans="1:12" ht="12">
      <c r="A425" s="367"/>
      <c r="B425" s="359"/>
      <c r="C425" s="383"/>
      <c r="D425" s="360"/>
      <c r="E425" s="400"/>
      <c r="F425" s="379"/>
      <c r="G425" s="379"/>
      <c r="H425" s="379"/>
      <c r="I425" s="378"/>
      <c r="J425" s="392"/>
      <c r="K425" s="380"/>
      <c r="L425" s="381"/>
    </row>
    <row r="426" spans="1:12" ht="12">
      <c r="A426" s="367"/>
      <c r="B426" s="359"/>
      <c r="C426" s="383"/>
      <c r="D426" s="360"/>
      <c r="E426" s="400"/>
      <c r="F426" s="379"/>
      <c r="G426" s="379"/>
      <c r="H426" s="379"/>
      <c r="I426" s="378"/>
      <c r="J426" s="392"/>
      <c r="K426" s="380"/>
      <c r="L426" s="381"/>
    </row>
    <row r="427" spans="1:12" ht="12">
      <c r="A427" s="367"/>
      <c r="B427" s="359"/>
      <c r="C427" s="383"/>
      <c r="D427" s="360"/>
      <c r="E427" s="400"/>
      <c r="F427" s="379"/>
      <c r="G427" s="379"/>
      <c r="H427" s="379"/>
      <c r="I427" s="378"/>
      <c r="J427" s="392"/>
      <c r="K427" s="380"/>
      <c r="L427" s="381"/>
    </row>
    <row r="428" spans="1:12" ht="12">
      <c r="A428" s="360" t="s">
        <v>91</v>
      </c>
      <c r="B428" s="359">
        <v>1</v>
      </c>
      <c r="C428" s="383"/>
      <c r="D428" s="360" t="s">
        <v>93</v>
      </c>
      <c r="E428" s="400"/>
      <c r="F428" s="379"/>
      <c r="G428" s="379"/>
      <c r="H428" s="379"/>
      <c r="I428" s="378"/>
      <c r="J428" s="392"/>
      <c r="K428" s="380"/>
      <c r="L428" s="381"/>
    </row>
    <row r="429" spans="1:12" ht="12">
      <c r="A429" s="360" t="s">
        <v>94</v>
      </c>
      <c r="B429" s="359">
        <v>3</v>
      </c>
      <c r="C429" s="383"/>
      <c r="D429" s="360" t="s">
        <v>154</v>
      </c>
      <c r="E429" s="400"/>
      <c r="F429" s="379"/>
      <c r="G429" s="379"/>
      <c r="H429" s="379"/>
      <c r="I429" s="378"/>
      <c r="J429" s="392"/>
      <c r="K429" s="380"/>
      <c r="L429" s="381"/>
    </row>
    <row r="430" spans="1:12" ht="12">
      <c r="A430" s="360" t="s">
        <v>96</v>
      </c>
      <c r="B430" s="359">
        <v>1</v>
      </c>
      <c r="C430" s="383"/>
      <c r="D430" s="360" t="s">
        <v>155</v>
      </c>
      <c r="E430" s="400"/>
      <c r="F430" s="379"/>
      <c r="G430" s="379"/>
      <c r="H430" s="379"/>
      <c r="I430" s="378"/>
      <c r="J430" s="392"/>
      <c r="K430" s="380"/>
      <c r="L430" s="381"/>
    </row>
    <row r="431" spans="1:12" ht="12">
      <c r="A431" s="360" t="s">
        <v>97</v>
      </c>
      <c r="B431" s="376" t="s">
        <v>54</v>
      </c>
      <c r="C431" s="376"/>
      <c r="D431" s="378" t="s">
        <v>55</v>
      </c>
      <c r="E431" s="400"/>
      <c r="F431" s="379"/>
      <c r="G431" s="379"/>
      <c r="H431" s="379"/>
      <c r="I431" s="378"/>
      <c r="J431" s="392"/>
      <c r="K431" s="380"/>
      <c r="L431" s="381"/>
    </row>
    <row r="432" spans="1:12" ht="12">
      <c r="A432" s="360" t="s">
        <v>99</v>
      </c>
      <c r="B432" s="376" t="s">
        <v>66</v>
      </c>
      <c r="C432" s="376"/>
      <c r="D432" s="378" t="s">
        <v>67</v>
      </c>
      <c r="E432" s="400"/>
      <c r="F432" s="379"/>
      <c r="G432" s="379"/>
      <c r="H432" s="379"/>
      <c r="I432" s="378"/>
      <c r="J432" s="392"/>
      <c r="K432" s="380"/>
      <c r="L432" s="381"/>
    </row>
    <row r="433" spans="1:12" ht="12">
      <c r="A433" s="376"/>
      <c r="B433" s="376"/>
      <c r="C433" s="376"/>
      <c r="D433" s="378"/>
      <c r="E433" s="400"/>
      <c r="F433" s="379"/>
      <c r="G433" s="379"/>
      <c r="H433" s="379"/>
      <c r="I433" s="378"/>
      <c r="J433" s="392"/>
      <c r="K433" s="380"/>
      <c r="L433" s="381"/>
    </row>
    <row r="434" spans="1:12" ht="12">
      <c r="A434" s="378"/>
      <c r="B434" s="376"/>
      <c r="C434" s="384" t="s">
        <v>225</v>
      </c>
      <c r="D434" s="378" t="s">
        <v>102</v>
      </c>
      <c r="E434" s="385" t="s">
        <v>226</v>
      </c>
      <c r="F434" s="378"/>
      <c r="G434" s="378"/>
      <c r="H434" s="378"/>
      <c r="I434" s="378"/>
      <c r="J434" s="378"/>
      <c r="K434" s="380"/>
      <c r="L434" s="381"/>
    </row>
    <row r="435" spans="1:12" ht="12">
      <c r="A435" s="378"/>
      <c r="B435" s="376"/>
      <c r="C435" s="384"/>
      <c r="D435" s="378"/>
      <c r="E435" s="385"/>
      <c r="F435" s="378"/>
      <c r="G435" s="378"/>
      <c r="H435" s="378"/>
      <c r="I435" s="378"/>
      <c r="J435" s="378"/>
      <c r="K435" s="380"/>
      <c r="L435" s="381"/>
    </row>
    <row r="436" spans="1:12" ht="12">
      <c r="A436" s="383" t="s">
        <v>104</v>
      </c>
      <c r="B436" s="388" t="s">
        <v>105</v>
      </c>
      <c r="C436" s="403" t="s">
        <v>106</v>
      </c>
      <c r="D436" s="140" t="s">
        <v>107</v>
      </c>
      <c r="E436" s="379"/>
      <c r="F436" s="379"/>
      <c r="G436" s="379"/>
      <c r="H436" s="379"/>
      <c r="I436" s="379"/>
      <c r="J436" s="386"/>
      <c r="K436" s="386">
        <f t="shared" ref="K436:K444" si="73">L436/12</f>
        <v>276997.03999999998</v>
      </c>
      <c r="L436" s="404">
        <v>3323964.48</v>
      </c>
    </row>
    <row r="437" spans="1:12" ht="12">
      <c r="A437" s="383" t="s">
        <v>104</v>
      </c>
      <c r="B437" s="388" t="s">
        <v>108</v>
      </c>
      <c r="C437" s="403" t="s">
        <v>106</v>
      </c>
      <c r="D437" s="140" t="s">
        <v>109</v>
      </c>
      <c r="E437" s="379"/>
      <c r="F437" s="379"/>
      <c r="G437" s="379"/>
      <c r="H437" s="379"/>
      <c r="I437" s="379"/>
      <c r="J437" s="386"/>
      <c r="K437" s="386">
        <f t="shared" si="73"/>
        <v>29935.559999999998</v>
      </c>
      <c r="L437" s="404">
        <v>359226.72</v>
      </c>
    </row>
    <row r="438" spans="1:12" ht="12">
      <c r="A438" s="383" t="s">
        <v>104</v>
      </c>
      <c r="B438" s="388" t="s">
        <v>110</v>
      </c>
      <c r="C438" s="403" t="s">
        <v>106</v>
      </c>
      <c r="D438" s="140" t="s">
        <v>111</v>
      </c>
      <c r="E438" s="379"/>
      <c r="F438" s="379"/>
      <c r="G438" s="379"/>
      <c r="H438" s="379"/>
      <c r="I438" s="379"/>
      <c r="J438" s="386"/>
      <c r="K438" s="386">
        <f t="shared" si="73"/>
        <v>8615.1483333333326</v>
      </c>
      <c r="L438" s="404">
        <v>103381.78</v>
      </c>
    </row>
    <row r="439" spans="1:12" ht="12">
      <c r="A439" s="383" t="s">
        <v>104</v>
      </c>
      <c r="B439" s="388" t="s">
        <v>112</v>
      </c>
      <c r="C439" s="403" t="s">
        <v>106</v>
      </c>
      <c r="D439" s="140" t="s">
        <v>113</v>
      </c>
      <c r="E439" s="379"/>
      <c r="F439" s="379"/>
      <c r="G439" s="379"/>
      <c r="H439" s="379"/>
      <c r="I439" s="379"/>
      <c r="J439" s="386"/>
      <c r="K439" s="386">
        <f t="shared" si="73"/>
        <v>2786</v>
      </c>
      <c r="L439" s="404">
        <v>33432</v>
      </c>
    </row>
    <row r="440" spans="1:12" ht="12">
      <c r="A440" s="383" t="s">
        <v>104</v>
      </c>
      <c r="B440" s="388" t="s">
        <v>114</v>
      </c>
      <c r="C440" s="403" t="s">
        <v>106</v>
      </c>
      <c r="D440" s="140" t="s">
        <v>115</v>
      </c>
      <c r="E440" s="379"/>
      <c r="F440" s="379"/>
      <c r="G440" s="379"/>
      <c r="H440" s="379"/>
      <c r="I440" s="379"/>
      <c r="J440" s="386"/>
      <c r="K440" s="386">
        <f t="shared" si="73"/>
        <v>6379.8474999999999</v>
      </c>
      <c r="L440" s="404">
        <v>76558.17</v>
      </c>
    </row>
    <row r="441" spans="1:12" ht="12">
      <c r="A441" s="383" t="s">
        <v>104</v>
      </c>
      <c r="B441" s="388" t="s">
        <v>116</v>
      </c>
      <c r="C441" s="403" t="s">
        <v>106</v>
      </c>
      <c r="D441" s="390" t="s">
        <v>117</v>
      </c>
      <c r="E441" s="379"/>
      <c r="F441" s="379"/>
      <c r="G441" s="379"/>
      <c r="H441" s="379"/>
      <c r="I441" s="379"/>
      <c r="J441" s="386"/>
      <c r="K441" s="386">
        <f t="shared" si="73"/>
        <v>58497.404999999999</v>
      </c>
      <c r="L441" s="404">
        <v>701968.86</v>
      </c>
    </row>
    <row r="442" spans="1:12" ht="12">
      <c r="A442" s="383" t="s">
        <v>104</v>
      </c>
      <c r="B442" s="388" t="s">
        <v>119</v>
      </c>
      <c r="C442" s="403" t="s">
        <v>106</v>
      </c>
      <c r="D442" s="390" t="s">
        <v>120</v>
      </c>
      <c r="E442" s="379"/>
      <c r="F442" s="379"/>
      <c r="G442" s="379"/>
      <c r="H442" s="379"/>
      <c r="I442" s="379"/>
      <c r="J442" s="386"/>
      <c r="K442" s="386">
        <f t="shared" si="73"/>
        <v>34017.700000000004</v>
      </c>
      <c r="L442" s="404">
        <v>408212.4</v>
      </c>
    </row>
    <row r="443" spans="1:12" ht="12">
      <c r="A443" s="383" t="s">
        <v>104</v>
      </c>
      <c r="B443" s="388" t="s">
        <v>121</v>
      </c>
      <c r="C443" s="403" t="s">
        <v>106</v>
      </c>
      <c r="D443" s="140" t="s">
        <v>122</v>
      </c>
      <c r="E443" s="379"/>
      <c r="F443" s="379"/>
      <c r="G443" s="379"/>
      <c r="H443" s="379"/>
      <c r="I443" s="379"/>
      <c r="J443" s="386"/>
      <c r="K443" s="386">
        <f t="shared" si="73"/>
        <v>14348.800000000001</v>
      </c>
      <c r="L443" s="391">
        <v>172185.60000000001</v>
      </c>
    </row>
    <row r="444" spans="1:12" ht="12">
      <c r="A444" s="383" t="s">
        <v>104</v>
      </c>
      <c r="B444" s="388" t="s">
        <v>123</v>
      </c>
      <c r="C444" s="403" t="s">
        <v>106</v>
      </c>
      <c r="D444" s="140" t="s">
        <v>124</v>
      </c>
      <c r="E444" s="379"/>
      <c r="F444" s="379"/>
      <c r="G444" s="379"/>
      <c r="H444" s="379"/>
      <c r="I444" s="379"/>
      <c r="J444" s="386"/>
      <c r="K444" s="386">
        <f t="shared" si="73"/>
        <v>7455.25</v>
      </c>
      <c r="L444" s="404">
        <v>89463</v>
      </c>
    </row>
    <row r="445" spans="1:12" ht="12">
      <c r="A445" s="378"/>
      <c r="B445" s="376"/>
      <c r="C445" s="383"/>
      <c r="D445" s="378" t="s">
        <v>125</v>
      </c>
      <c r="E445" s="378"/>
      <c r="F445" s="378"/>
      <c r="G445" s="378"/>
      <c r="H445" s="378"/>
      <c r="I445" s="377"/>
      <c r="J445" s="380"/>
      <c r="K445" s="380">
        <f t="shared" ref="K445" si="74">SUM(K436:K444)</f>
        <v>439032.75083333324</v>
      </c>
      <c r="L445" s="381">
        <f>SUM(L436:L444)</f>
        <v>5268393.01</v>
      </c>
    </row>
    <row r="446" spans="1:12" ht="12">
      <c r="A446" s="378"/>
      <c r="B446" s="376"/>
      <c r="C446" s="383"/>
      <c r="D446" s="378"/>
      <c r="E446" s="378"/>
      <c r="F446" s="378"/>
      <c r="G446" s="378"/>
      <c r="H446" s="378"/>
      <c r="I446" s="359"/>
      <c r="J446" s="380"/>
      <c r="K446" s="380"/>
      <c r="L446" s="381"/>
    </row>
    <row r="447" spans="1:12" ht="12">
      <c r="A447" s="383" t="s">
        <v>104</v>
      </c>
      <c r="B447" s="403">
        <v>2111</v>
      </c>
      <c r="C447" s="403" t="s">
        <v>106</v>
      </c>
      <c r="D447" s="379" t="s">
        <v>127</v>
      </c>
      <c r="E447" s="378"/>
      <c r="F447" s="378"/>
      <c r="G447" s="378"/>
      <c r="H447" s="378"/>
      <c r="I447" s="378"/>
      <c r="J447" s="394"/>
      <c r="K447" s="386">
        <f t="shared" ref="K447:K449" si="75">L447/12</f>
        <v>0</v>
      </c>
      <c r="L447" s="395">
        <v>0</v>
      </c>
    </row>
    <row r="448" spans="1:12" ht="12">
      <c r="A448" s="383" t="s">
        <v>104</v>
      </c>
      <c r="B448" s="403">
        <v>2211</v>
      </c>
      <c r="C448" s="403" t="s">
        <v>106</v>
      </c>
      <c r="D448" s="406" t="s">
        <v>132</v>
      </c>
      <c r="E448" s="378"/>
      <c r="F448" s="378"/>
      <c r="G448" s="378"/>
      <c r="H448" s="378"/>
      <c r="I448" s="378"/>
      <c r="J448" s="394"/>
      <c r="K448" s="386">
        <f t="shared" si="75"/>
        <v>0</v>
      </c>
      <c r="L448" s="395">
        <v>0</v>
      </c>
    </row>
    <row r="449" spans="1:12" ht="12">
      <c r="A449" s="383" t="s">
        <v>104</v>
      </c>
      <c r="B449" s="403">
        <v>2161</v>
      </c>
      <c r="C449" s="403" t="s">
        <v>106</v>
      </c>
      <c r="D449" s="379" t="s">
        <v>131</v>
      </c>
      <c r="E449" s="378"/>
      <c r="F449" s="378"/>
      <c r="G449" s="378"/>
      <c r="H449" s="378"/>
      <c r="I449" s="378"/>
      <c r="J449" s="394"/>
      <c r="K449" s="386">
        <f t="shared" si="75"/>
        <v>0</v>
      </c>
      <c r="L449" s="395">
        <v>0</v>
      </c>
    </row>
    <row r="450" spans="1:12" ht="12">
      <c r="A450" s="378"/>
      <c r="B450" s="37"/>
      <c r="C450" s="37"/>
      <c r="D450" s="378" t="s">
        <v>125</v>
      </c>
      <c r="E450" s="378"/>
      <c r="F450" s="378"/>
      <c r="G450" s="378"/>
      <c r="H450" s="378"/>
      <c r="I450" s="378"/>
      <c r="J450" s="380"/>
      <c r="K450" s="380">
        <f t="shared" ref="K450" si="76">SUM(K447:K449)</f>
        <v>0</v>
      </c>
      <c r="L450" s="381">
        <f>SUM(L447:L449)</f>
        <v>0</v>
      </c>
    </row>
    <row r="451" spans="1:12" ht="12">
      <c r="A451" s="378"/>
      <c r="B451" s="37"/>
      <c r="C451" s="37"/>
      <c r="D451" s="379"/>
      <c r="E451" s="378"/>
      <c r="F451" s="378"/>
      <c r="G451" s="378"/>
      <c r="H451" s="378"/>
      <c r="I451" s="378"/>
      <c r="J451" s="380"/>
      <c r="K451" s="380"/>
      <c r="L451" s="381"/>
    </row>
    <row r="452" spans="1:12" ht="12">
      <c r="A452" s="383" t="s">
        <v>104</v>
      </c>
      <c r="B452" s="403">
        <v>3111</v>
      </c>
      <c r="C452" s="403" t="s">
        <v>106</v>
      </c>
      <c r="D452" s="406" t="s">
        <v>233</v>
      </c>
      <c r="E452" s="378"/>
      <c r="F452" s="378"/>
      <c r="G452" s="378"/>
      <c r="H452" s="378"/>
      <c r="I452" s="378"/>
      <c r="J452" s="394"/>
      <c r="K452" s="386">
        <f t="shared" ref="K452:K457" si="77">L452/12</f>
        <v>2916.6666666666665</v>
      </c>
      <c r="L452" s="395">
        <v>35000</v>
      </c>
    </row>
    <row r="453" spans="1:12" ht="12">
      <c r="A453" s="383" t="s">
        <v>104</v>
      </c>
      <c r="B453" s="403">
        <v>3131</v>
      </c>
      <c r="C453" s="403" t="s">
        <v>106</v>
      </c>
      <c r="D453" s="406" t="s">
        <v>234</v>
      </c>
      <c r="E453" s="378"/>
      <c r="F453" s="378"/>
      <c r="G453" s="378"/>
      <c r="H453" s="378"/>
      <c r="I453" s="378"/>
      <c r="J453" s="394"/>
      <c r="K453" s="386">
        <f t="shared" si="77"/>
        <v>0</v>
      </c>
      <c r="L453" s="408">
        <v>0</v>
      </c>
    </row>
    <row r="454" spans="1:12" ht="12">
      <c r="A454" s="383" t="s">
        <v>104</v>
      </c>
      <c r="B454" s="403">
        <v>3141</v>
      </c>
      <c r="C454" s="403" t="s">
        <v>106</v>
      </c>
      <c r="D454" s="406" t="s">
        <v>150</v>
      </c>
      <c r="E454" s="378"/>
      <c r="F454" s="378"/>
      <c r="G454" s="378"/>
      <c r="H454" s="378"/>
      <c r="I454" s="378"/>
      <c r="J454" s="394"/>
      <c r="K454" s="386">
        <f t="shared" si="77"/>
        <v>2500</v>
      </c>
      <c r="L454" s="395">
        <v>30000</v>
      </c>
    </row>
    <row r="455" spans="1:12" ht="12">
      <c r="A455" s="383" t="s">
        <v>104</v>
      </c>
      <c r="B455" s="403">
        <v>3221</v>
      </c>
      <c r="C455" s="403" t="s">
        <v>106</v>
      </c>
      <c r="D455" s="411" t="s">
        <v>171</v>
      </c>
      <c r="E455" s="378"/>
      <c r="F455" s="378"/>
      <c r="G455" s="378"/>
      <c r="H455" s="378"/>
      <c r="I455" s="378"/>
      <c r="J455" s="394"/>
      <c r="K455" s="386">
        <f t="shared" si="77"/>
        <v>24166.666666666668</v>
      </c>
      <c r="L455" s="395">
        <v>290000</v>
      </c>
    </row>
    <row r="456" spans="1:12" ht="12">
      <c r="A456" s="383" t="s">
        <v>104</v>
      </c>
      <c r="B456" s="403">
        <v>3751</v>
      </c>
      <c r="C456" s="403" t="s">
        <v>106</v>
      </c>
      <c r="D456" s="379" t="s">
        <v>139</v>
      </c>
      <c r="E456" s="378"/>
      <c r="F456" s="378"/>
      <c r="G456" s="378"/>
      <c r="H456" s="378"/>
      <c r="I456" s="378"/>
      <c r="J456" s="394"/>
      <c r="K456" s="386">
        <f t="shared" si="77"/>
        <v>0</v>
      </c>
      <c r="L456" s="395">
        <v>0</v>
      </c>
    </row>
    <row r="457" spans="1:12" ht="12">
      <c r="A457" s="383" t="s">
        <v>104</v>
      </c>
      <c r="B457" s="403">
        <v>3821</v>
      </c>
      <c r="C457" s="403" t="s">
        <v>106</v>
      </c>
      <c r="D457" s="406" t="s">
        <v>172</v>
      </c>
      <c r="E457" s="378"/>
      <c r="F457" s="378"/>
      <c r="G457" s="378"/>
      <c r="H457" s="378"/>
      <c r="I457" s="378"/>
      <c r="J457" s="394"/>
      <c r="K457" s="386">
        <f t="shared" si="77"/>
        <v>0</v>
      </c>
      <c r="L457" s="395">
        <v>0</v>
      </c>
    </row>
    <row r="458" spans="1:12" ht="12">
      <c r="A458" s="378"/>
      <c r="B458" s="37"/>
      <c r="C458" s="37"/>
      <c r="D458" s="378" t="s">
        <v>125</v>
      </c>
      <c r="E458" s="378"/>
      <c r="F458" s="378"/>
      <c r="G458" s="378"/>
      <c r="H458" s="378"/>
      <c r="I458" s="378"/>
      <c r="J458" s="380"/>
      <c r="K458" s="380">
        <f t="shared" ref="K458:L458" si="78">SUM(K452:K457)</f>
        <v>29583.333333333336</v>
      </c>
      <c r="L458" s="381">
        <f t="shared" si="78"/>
        <v>355000</v>
      </c>
    </row>
    <row r="459" spans="1:12" ht="12">
      <c r="A459" s="378"/>
      <c r="B459" s="37"/>
      <c r="C459" s="37"/>
      <c r="D459" s="378"/>
      <c r="E459" s="378"/>
      <c r="F459" s="378"/>
      <c r="G459" s="378"/>
      <c r="H459" s="378"/>
      <c r="I459" s="378"/>
      <c r="J459" s="380"/>
      <c r="K459" s="380"/>
      <c r="L459" s="381"/>
    </row>
    <row r="460" spans="1:12" ht="12">
      <c r="A460" s="378"/>
      <c r="B460" s="37"/>
      <c r="C460" s="37"/>
      <c r="D460" s="378" t="s">
        <v>140</v>
      </c>
      <c r="E460" s="378"/>
      <c r="F460" s="378"/>
      <c r="G460" s="378"/>
      <c r="H460" s="378"/>
      <c r="I460" s="378"/>
      <c r="J460" s="392"/>
      <c r="K460" s="380">
        <f>SUM(K458,K450,K445)</f>
        <v>468616.08416666655</v>
      </c>
      <c r="L460" s="381">
        <f>SUM(L445+L450+L458)</f>
        <v>5623393.0099999998</v>
      </c>
    </row>
    <row r="461" spans="1:12" ht="12">
      <c r="A461" s="383"/>
      <c r="B461" s="37"/>
      <c r="C461" s="383"/>
      <c r="D461" s="383"/>
      <c r="E461" s="400"/>
      <c r="F461" s="379"/>
      <c r="G461" s="379"/>
      <c r="H461" s="379"/>
      <c r="I461" s="378"/>
      <c r="J461" s="392"/>
      <c r="K461" s="380"/>
      <c r="L461" s="381"/>
    </row>
    <row r="462" spans="1:12" ht="12">
      <c r="A462" s="383"/>
      <c r="B462" s="37"/>
      <c r="C462" s="383"/>
      <c r="D462" s="383"/>
      <c r="E462" s="400"/>
      <c r="F462" s="379"/>
      <c r="G462" s="379"/>
      <c r="H462" s="379"/>
      <c r="I462" s="378"/>
      <c r="J462" s="392"/>
      <c r="K462" s="380"/>
      <c r="L462" s="381"/>
    </row>
    <row r="463" spans="1:12" ht="12">
      <c r="A463" s="383"/>
      <c r="B463" s="37"/>
      <c r="C463" s="383"/>
      <c r="D463" s="383"/>
      <c r="E463" s="400"/>
      <c r="F463" s="379"/>
      <c r="G463" s="379"/>
      <c r="H463" s="379"/>
      <c r="I463" s="378"/>
      <c r="J463" s="392"/>
      <c r="K463" s="380"/>
      <c r="L463" s="381"/>
    </row>
    <row r="464" spans="1:12" ht="12">
      <c r="A464" s="383"/>
      <c r="B464" s="37"/>
      <c r="C464" s="383"/>
      <c r="D464" s="383"/>
      <c r="E464" s="400"/>
      <c r="F464" s="379"/>
      <c r="G464" s="379"/>
      <c r="H464" s="379"/>
      <c r="I464" s="378"/>
      <c r="J464" s="392"/>
      <c r="K464" s="380"/>
      <c r="L464" s="381"/>
    </row>
    <row r="465" spans="1:12" ht="12">
      <c r="A465" s="383"/>
      <c r="B465" s="37"/>
      <c r="C465" s="383"/>
      <c r="D465" s="383"/>
      <c r="E465" s="400"/>
      <c r="F465" s="379"/>
      <c r="G465" s="379"/>
      <c r="H465" s="379"/>
      <c r="I465" s="378"/>
      <c r="J465" s="392"/>
      <c r="K465" s="380"/>
      <c r="L465" s="381"/>
    </row>
    <row r="466" spans="1:12" ht="12">
      <c r="A466" s="360" t="s">
        <v>91</v>
      </c>
      <c r="B466" s="359">
        <v>1</v>
      </c>
      <c r="C466" s="383"/>
      <c r="D466" s="360" t="s">
        <v>93</v>
      </c>
      <c r="E466" s="400"/>
      <c r="F466" s="379"/>
      <c r="G466" s="379"/>
      <c r="H466" s="379"/>
      <c r="I466" s="378"/>
      <c r="J466" s="392"/>
      <c r="K466" s="380"/>
      <c r="L466" s="381"/>
    </row>
    <row r="467" spans="1:12" ht="12">
      <c r="A467" s="360" t="s">
        <v>94</v>
      </c>
      <c r="B467" s="359">
        <v>3</v>
      </c>
      <c r="C467" s="383"/>
      <c r="D467" s="360" t="s">
        <v>154</v>
      </c>
      <c r="E467" s="400"/>
      <c r="F467" s="379"/>
      <c r="G467" s="379"/>
      <c r="H467" s="379"/>
      <c r="I467" s="378"/>
      <c r="J467" s="392"/>
      <c r="K467" s="380"/>
      <c r="L467" s="381"/>
    </row>
    <row r="468" spans="1:12" ht="12">
      <c r="A468" s="360" t="s">
        <v>96</v>
      </c>
      <c r="B468" s="359">
        <v>1</v>
      </c>
      <c r="C468" s="383"/>
      <c r="D468" s="360" t="s">
        <v>155</v>
      </c>
      <c r="E468" s="400"/>
      <c r="F468" s="379"/>
      <c r="G468" s="379"/>
      <c r="H468" s="379"/>
      <c r="I468" s="378"/>
      <c r="J468" s="392"/>
      <c r="K468" s="380"/>
      <c r="L468" s="381"/>
    </row>
    <row r="469" spans="1:12" ht="12">
      <c r="A469" s="360" t="s">
        <v>97</v>
      </c>
      <c r="B469" s="376" t="s">
        <v>54</v>
      </c>
      <c r="C469" s="383"/>
      <c r="D469" s="378" t="s">
        <v>55</v>
      </c>
      <c r="E469" s="400"/>
      <c r="F469" s="379"/>
      <c r="G469" s="379"/>
      <c r="H469" s="379"/>
      <c r="I469" s="378"/>
      <c r="J469" s="392"/>
      <c r="K469" s="380"/>
      <c r="L469" s="381"/>
    </row>
    <row r="470" spans="1:12" ht="12">
      <c r="A470" s="360" t="s">
        <v>99</v>
      </c>
      <c r="B470" s="376" t="s">
        <v>66</v>
      </c>
      <c r="C470" s="383"/>
      <c r="D470" s="378" t="s">
        <v>67</v>
      </c>
      <c r="E470" s="400"/>
      <c r="F470" s="379"/>
      <c r="G470" s="379"/>
      <c r="H470" s="379"/>
      <c r="I470" s="378"/>
      <c r="J470" s="392"/>
      <c r="K470" s="380"/>
      <c r="L470" s="381"/>
    </row>
    <row r="471" spans="1:12" ht="12">
      <c r="A471" s="376"/>
      <c r="B471" s="376"/>
      <c r="C471" s="383"/>
      <c r="D471" s="378"/>
      <c r="E471" s="400"/>
      <c r="F471" s="379"/>
      <c r="G471" s="379"/>
      <c r="H471" s="379"/>
      <c r="I471" s="378"/>
      <c r="J471" s="392"/>
      <c r="K471" s="380"/>
      <c r="L471" s="381"/>
    </row>
    <row r="472" spans="1:12" ht="12">
      <c r="A472" s="378"/>
      <c r="B472" s="376"/>
      <c r="C472" s="384" t="s">
        <v>238</v>
      </c>
      <c r="D472" s="378" t="s">
        <v>102</v>
      </c>
      <c r="E472" s="385" t="s">
        <v>240</v>
      </c>
      <c r="F472" s="378"/>
      <c r="G472" s="378"/>
      <c r="H472" s="378"/>
      <c r="I472" s="378"/>
      <c r="J472" s="378"/>
      <c r="K472" s="380"/>
      <c r="L472" s="381"/>
    </row>
    <row r="473" spans="1:12" ht="12">
      <c r="A473" s="378"/>
      <c r="B473" s="376"/>
      <c r="C473" s="385"/>
      <c r="D473" s="385"/>
      <c r="E473" s="385"/>
      <c r="F473" s="378"/>
      <c r="G473" s="378"/>
      <c r="H473" s="378"/>
      <c r="I473" s="378"/>
      <c r="J473" s="378"/>
      <c r="K473" s="380"/>
      <c r="L473" s="381"/>
    </row>
    <row r="474" spans="1:12" ht="12">
      <c r="A474" s="383" t="s">
        <v>104</v>
      </c>
      <c r="B474" s="388" t="s">
        <v>105</v>
      </c>
      <c r="C474" s="407" t="s">
        <v>106</v>
      </c>
      <c r="D474" s="140" t="s">
        <v>107</v>
      </c>
      <c r="E474" s="379"/>
      <c r="F474" s="379"/>
      <c r="G474" s="379"/>
      <c r="H474" s="379"/>
      <c r="I474" s="379"/>
      <c r="J474" s="386"/>
      <c r="K474" s="386">
        <f t="shared" ref="K474:K482" si="79">L474/12</f>
        <v>612862.64</v>
      </c>
      <c r="L474" s="404">
        <v>7354351.6799999997</v>
      </c>
    </row>
    <row r="475" spans="1:12" ht="12">
      <c r="A475" s="383" t="s">
        <v>104</v>
      </c>
      <c r="B475" s="388" t="s">
        <v>108</v>
      </c>
      <c r="C475" s="407" t="s">
        <v>106</v>
      </c>
      <c r="D475" s="140" t="s">
        <v>109</v>
      </c>
      <c r="E475" s="379"/>
      <c r="F475" s="379"/>
      <c r="G475" s="379"/>
      <c r="H475" s="379"/>
      <c r="I475" s="379"/>
      <c r="J475" s="386"/>
      <c r="K475" s="386">
        <f t="shared" si="79"/>
        <v>37594.519999999997</v>
      </c>
      <c r="L475" s="404">
        <v>451134.24</v>
      </c>
    </row>
    <row r="476" spans="1:12" ht="12">
      <c r="A476" s="383" t="s">
        <v>104</v>
      </c>
      <c r="B476" s="388" t="s">
        <v>110</v>
      </c>
      <c r="C476" s="407" t="s">
        <v>106</v>
      </c>
      <c r="D476" s="140" t="s">
        <v>111</v>
      </c>
      <c r="E476" s="379"/>
      <c r="F476" s="379"/>
      <c r="G476" s="379"/>
      <c r="H476" s="379"/>
      <c r="I476" s="379"/>
      <c r="J476" s="386"/>
      <c r="K476" s="386">
        <f t="shared" si="79"/>
        <v>14508.577499999999</v>
      </c>
      <c r="L476" s="404">
        <v>174102.93</v>
      </c>
    </row>
    <row r="477" spans="1:12" ht="12">
      <c r="A477" s="383" t="s">
        <v>104</v>
      </c>
      <c r="B477" s="388" t="s">
        <v>112</v>
      </c>
      <c r="C477" s="407" t="s">
        <v>106</v>
      </c>
      <c r="D477" s="140" t="s">
        <v>113</v>
      </c>
      <c r="E477" s="379"/>
      <c r="F477" s="379"/>
      <c r="G477" s="379"/>
      <c r="H477" s="379"/>
      <c r="I477" s="379"/>
      <c r="J477" s="386"/>
      <c r="K477" s="386">
        <f t="shared" si="79"/>
        <v>12349</v>
      </c>
      <c r="L477" s="404">
        <v>148188</v>
      </c>
    </row>
    <row r="478" spans="1:12" ht="12">
      <c r="A478" s="383" t="s">
        <v>104</v>
      </c>
      <c r="B478" s="388" t="s">
        <v>114</v>
      </c>
      <c r="C478" s="407" t="s">
        <v>106</v>
      </c>
      <c r="D478" s="140" t="s">
        <v>115</v>
      </c>
      <c r="E478" s="379"/>
      <c r="F478" s="379"/>
      <c r="G478" s="379"/>
      <c r="H478" s="379"/>
      <c r="I478" s="379"/>
      <c r="J478" s="386"/>
      <c r="K478" s="386">
        <f t="shared" si="79"/>
        <v>12645.163333333332</v>
      </c>
      <c r="L478" s="404">
        <v>151741.96</v>
      </c>
    </row>
    <row r="479" spans="1:12" ht="12">
      <c r="A479" s="383" t="s">
        <v>104</v>
      </c>
      <c r="B479" s="388" t="s">
        <v>116</v>
      </c>
      <c r="C479" s="407" t="s">
        <v>106</v>
      </c>
      <c r="D479" s="390" t="s">
        <v>117</v>
      </c>
      <c r="E479" s="379"/>
      <c r="F479" s="379"/>
      <c r="G479" s="379"/>
      <c r="H479" s="379"/>
      <c r="I479" s="379"/>
      <c r="J479" s="386"/>
      <c r="K479" s="386">
        <f t="shared" si="79"/>
        <v>121350.1825</v>
      </c>
      <c r="L479" s="404">
        <v>1456202.19</v>
      </c>
    </row>
    <row r="480" spans="1:12" ht="12">
      <c r="A480" s="383" t="s">
        <v>104</v>
      </c>
      <c r="B480" s="388" t="s">
        <v>119</v>
      </c>
      <c r="C480" s="407" t="s">
        <v>106</v>
      </c>
      <c r="D480" s="390" t="s">
        <v>120</v>
      </c>
      <c r="E480" s="379"/>
      <c r="F480" s="379"/>
      <c r="G480" s="379"/>
      <c r="H480" s="379"/>
      <c r="I480" s="379"/>
      <c r="J480" s="386"/>
      <c r="K480" s="386">
        <f t="shared" si="79"/>
        <v>57109.599999999999</v>
      </c>
      <c r="L480" s="404">
        <v>685315.2</v>
      </c>
    </row>
    <row r="481" spans="1:12" ht="12">
      <c r="A481" s="383" t="s">
        <v>104</v>
      </c>
      <c r="B481" s="388" t="s">
        <v>121</v>
      </c>
      <c r="C481" s="403" t="s">
        <v>106</v>
      </c>
      <c r="D481" s="140" t="s">
        <v>122</v>
      </c>
      <c r="E481" s="379"/>
      <c r="F481" s="379"/>
      <c r="G481" s="379"/>
      <c r="H481" s="379"/>
      <c r="I481" s="379"/>
      <c r="J481" s="386"/>
      <c r="K481" s="386">
        <f t="shared" si="79"/>
        <v>45736.799999999996</v>
      </c>
      <c r="L481" s="391">
        <v>548841.6</v>
      </c>
    </row>
    <row r="482" spans="1:12" ht="12">
      <c r="A482" s="383" t="s">
        <v>104</v>
      </c>
      <c r="B482" s="388" t="s">
        <v>123</v>
      </c>
      <c r="C482" s="403" t="s">
        <v>106</v>
      </c>
      <c r="D482" s="140" t="s">
        <v>124</v>
      </c>
      <c r="E482" s="379"/>
      <c r="F482" s="379"/>
      <c r="G482" s="379"/>
      <c r="H482" s="379"/>
      <c r="I482" s="379"/>
      <c r="J482" s="386"/>
      <c r="K482" s="386">
        <f t="shared" si="79"/>
        <v>20018.166666666668</v>
      </c>
      <c r="L482" s="404">
        <v>240218</v>
      </c>
    </row>
    <row r="483" spans="1:12" ht="12">
      <c r="A483" s="378"/>
      <c r="B483" s="376"/>
      <c r="C483" s="383"/>
      <c r="D483" s="378" t="s">
        <v>125</v>
      </c>
      <c r="E483" s="378"/>
      <c r="F483" s="378"/>
      <c r="G483" s="378"/>
      <c r="H483" s="378"/>
      <c r="I483" s="378"/>
      <c r="J483" s="380"/>
      <c r="K483" s="380">
        <f t="shared" ref="K483" si="80">SUM(K474:K482)</f>
        <v>934174.65</v>
      </c>
      <c r="L483" s="381">
        <f>SUM(L474:L482)</f>
        <v>11210095.799999999</v>
      </c>
    </row>
    <row r="484" spans="1:12" ht="12">
      <c r="A484" s="378"/>
      <c r="B484" s="376"/>
      <c r="C484" s="383"/>
      <c r="D484" s="378"/>
      <c r="E484" s="378"/>
      <c r="F484" s="378"/>
      <c r="G484" s="378"/>
      <c r="H484" s="378"/>
      <c r="I484" s="378"/>
      <c r="J484" s="380"/>
      <c r="K484" s="380"/>
      <c r="L484" s="381"/>
    </row>
    <row r="485" spans="1:12" ht="12">
      <c r="A485" s="383" t="s">
        <v>104</v>
      </c>
      <c r="B485" s="403">
        <v>2141</v>
      </c>
      <c r="C485" s="403" t="s">
        <v>106</v>
      </c>
      <c r="D485" s="396" t="s">
        <v>129</v>
      </c>
      <c r="E485" s="378"/>
      <c r="F485" s="378"/>
      <c r="G485" s="378"/>
      <c r="H485" s="378"/>
      <c r="I485" s="378"/>
      <c r="J485" s="394"/>
      <c r="K485" s="386">
        <f>L485/12</f>
        <v>0</v>
      </c>
      <c r="L485" s="395">
        <v>0</v>
      </c>
    </row>
    <row r="486" spans="1:12" ht="12">
      <c r="A486" s="383"/>
      <c r="B486" s="37"/>
      <c r="C486" s="37"/>
      <c r="D486" s="378" t="s">
        <v>125</v>
      </c>
      <c r="E486" s="378"/>
      <c r="F486" s="378"/>
      <c r="G486" s="378"/>
      <c r="H486" s="378"/>
      <c r="I486" s="378"/>
      <c r="J486" s="418"/>
      <c r="K486" s="380">
        <f t="shared" ref="K486:L486" si="81">SUM(K485)</f>
        <v>0</v>
      </c>
      <c r="L486" s="381">
        <f t="shared" si="81"/>
        <v>0</v>
      </c>
    </row>
    <row r="487" spans="1:12" ht="12">
      <c r="A487" s="383"/>
      <c r="B487" s="37"/>
      <c r="C487" s="37"/>
      <c r="D487" s="379"/>
      <c r="E487" s="378"/>
      <c r="F487" s="378"/>
      <c r="G487" s="378"/>
      <c r="H487" s="378"/>
      <c r="I487" s="378"/>
      <c r="J487" s="418"/>
      <c r="K487" s="380"/>
      <c r="L487" s="381"/>
    </row>
    <row r="488" spans="1:12" ht="12">
      <c r="A488" s="383" t="s">
        <v>104</v>
      </c>
      <c r="B488" s="403">
        <v>3111</v>
      </c>
      <c r="C488" s="407" t="s">
        <v>106</v>
      </c>
      <c r="D488" s="406" t="s">
        <v>233</v>
      </c>
      <c r="E488" s="378"/>
      <c r="F488" s="378"/>
      <c r="G488" s="378"/>
      <c r="H488" s="378"/>
      <c r="I488" s="378"/>
      <c r="J488" s="394"/>
      <c r="K488" s="386">
        <f t="shared" ref="K488:K495" si="82">L488/12</f>
        <v>0</v>
      </c>
      <c r="L488" s="395">
        <v>0</v>
      </c>
    </row>
    <row r="489" spans="1:12" ht="12">
      <c r="A489" s="383" t="s">
        <v>104</v>
      </c>
      <c r="B489" s="403">
        <v>3221</v>
      </c>
      <c r="C489" s="407" t="s">
        <v>106</v>
      </c>
      <c r="D489" s="406" t="s">
        <v>171</v>
      </c>
      <c r="E489" s="378"/>
      <c r="F489" s="378"/>
      <c r="G489" s="378"/>
      <c r="H489" s="378"/>
      <c r="I489" s="378"/>
      <c r="J489" s="394"/>
      <c r="K489" s="386">
        <f t="shared" si="82"/>
        <v>0</v>
      </c>
      <c r="L489" s="395">
        <v>0</v>
      </c>
    </row>
    <row r="490" spans="1:12" ht="12">
      <c r="A490" s="383" t="s">
        <v>104</v>
      </c>
      <c r="B490" s="403">
        <v>3361</v>
      </c>
      <c r="C490" s="407" t="s">
        <v>106</v>
      </c>
      <c r="D490" s="379" t="s">
        <v>134</v>
      </c>
      <c r="E490" s="378"/>
      <c r="F490" s="378"/>
      <c r="G490" s="378"/>
      <c r="H490" s="378"/>
      <c r="I490" s="378"/>
      <c r="J490" s="394"/>
      <c r="K490" s="386">
        <f t="shared" si="82"/>
        <v>0</v>
      </c>
      <c r="L490" s="395">
        <v>0</v>
      </c>
    </row>
    <row r="491" spans="1:12" ht="12">
      <c r="A491" s="383" t="s">
        <v>104</v>
      </c>
      <c r="B491" s="403">
        <v>3362</v>
      </c>
      <c r="C491" s="407" t="s">
        <v>106</v>
      </c>
      <c r="D491" s="406" t="s">
        <v>196</v>
      </c>
      <c r="E491" s="378"/>
      <c r="F491" s="378"/>
      <c r="G491" s="378"/>
      <c r="H491" s="378"/>
      <c r="I491" s="378"/>
      <c r="J491" s="386"/>
      <c r="K491" s="386">
        <f t="shared" si="82"/>
        <v>0</v>
      </c>
      <c r="L491" s="395">
        <v>0</v>
      </c>
    </row>
    <row r="492" spans="1:12" ht="12">
      <c r="A492" s="383" t="s">
        <v>104</v>
      </c>
      <c r="B492" s="403">
        <v>3711</v>
      </c>
      <c r="C492" s="407" t="s">
        <v>106</v>
      </c>
      <c r="D492" s="379" t="s">
        <v>135</v>
      </c>
      <c r="E492" s="378"/>
      <c r="F492" s="378"/>
      <c r="G492" s="378"/>
      <c r="H492" s="378"/>
      <c r="I492" s="378"/>
      <c r="J492" s="386"/>
      <c r="K492" s="386">
        <f t="shared" si="82"/>
        <v>0</v>
      </c>
      <c r="L492" s="395">
        <v>0</v>
      </c>
    </row>
    <row r="493" spans="1:12" ht="12">
      <c r="A493" s="383" t="s">
        <v>104</v>
      </c>
      <c r="B493" s="403">
        <v>3751</v>
      </c>
      <c r="C493" s="407" t="s">
        <v>106</v>
      </c>
      <c r="D493" s="379" t="s">
        <v>139</v>
      </c>
      <c r="E493" s="378"/>
      <c r="F493" s="378"/>
      <c r="G493" s="378"/>
      <c r="H493" s="378"/>
      <c r="I493" s="378"/>
      <c r="J493" s="394"/>
      <c r="K493" s="386">
        <f t="shared" si="82"/>
        <v>0</v>
      </c>
      <c r="L493" s="395">
        <v>0</v>
      </c>
    </row>
    <row r="494" spans="1:12" ht="12">
      <c r="A494" s="383" t="s">
        <v>104</v>
      </c>
      <c r="B494" s="403">
        <v>3821</v>
      </c>
      <c r="C494" s="407" t="s">
        <v>106</v>
      </c>
      <c r="D494" s="406" t="s">
        <v>172</v>
      </c>
      <c r="E494" s="378"/>
      <c r="F494" s="378"/>
      <c r="G494" s="378"/>
      <c r="H494" s="378"/>
      <c r="I494" s="378"/>
      <c r="J494" s="394"/>
      <c r="K494" s="386">
        <f t="shared" si="82"/>
        <v>0</v>
      </c>
      <c r="L494" s="395">
        <v>0</v>
      </c>
    </row>
    <row r="495" spans="1:12" ht="12">
      <c r="A495" s="383" t="s">
        <v>104</v>
      </c>
      <c r="B495" s="37">
        <v>3831</v>
      </c>
      <c r="C495" s="37" t="s">
        <v>106</v>
      </c>
      <c r="D495" s="411" t="s">
        <v>247</v>
      </c>
      <c r="E495" s="378"/>
      <c r="F495" s="378"/>
      <c r="G495" s="378"/>
      <c r="H495" s="378"/>
      <c r="I495" s="378"/>
      <c r="J495" s="418"/>
      <c r="K495" s="386">
        <f t="shared" si="82"/>
        <v>0</v>
      </c>
      <c r="L495" s="395">
        <v>0</v>
      </c>
    </row>
    <row r="496" spans="1:12" ht="12">
      <c r="A496" s="378"/>
      <c r="B496" s="37"/>
      <c r="C496" s="37"/>
      <c r="D496" s="378" t="s">
        <v>125</v>
      </c>
      <c r="E496" s="378"/>
      <c r="F496" s="378"/>
      <c r="G496" s="378"/>
      <c r="H496" s="378"/>
      <c r="I496" s="378"/>
      <c r="J496" s="418"/>
      <c r="K496" s="380">
        <f t="shared" ref="K496:L496" si="83">SUM(K488:K495)</f>
        <v>0</v>
      </c>
      <c r="L496" s="381">
        <f t="shared" si="83"/>
        <v>0</v>
      </c>
    </row>
    <row r="497" spans="1:12" ht="12">
      <c r="A497" s="378"/>
      <c r="B497" s="37"/>
      <c r="C497" s="37"/>
      <c r="D497" s="379"/>
      <c r="E497" s="378"/>
      <c r="F497" s="378"/>
      <c r="G497" s="378"/>
      <c r="H497" s="378"/>
      <c r="I497" s="378"/>
      <c r="J497" s="418"/>
      <c r="K497" s="380"/>
      <c r="L497" s="381"/>
    </row>
    <row r="498" spans="1:12" ht="12">
      <c r="A498" s="383"/>
      <c r="B498" s="37"/>
      <c r="C498" s="383"/>
      <c r="D498" s="378" t="s">
        <v>140</v>
      </c>
      <c r="E498" s="378"/>
      <c r="F498" s="379"/>
      <c r="G498" s="379"/>
      <c r="H498" s="379"/>
      <c r="I498" s="378"/>
      <c r="J498" s="392"/>
      <c r="K498" s="380">
        <f>SUM(K496,K486,K483)</f>
        <v>934174.65</v>
      </c>
      <c r="L498" s="381">
        <f>SUM(L483+L486+L496)</f>
        <v>11210095.799999999</v>
      </c>
    </row>
    <row r="499" spans="1:12" ht="12">
      <c r="A499" s="383"/>
      <c r="B499" s="37"/>
      <c r="C499" s="383"/>
      <c r="D499" s="383"/>
      <c r="E499" s="378"/>
      <c r="F499" s="379"/>
      <c r="G499" s="379"/>
      <c r="H499" s="379"/>
      <c r="I499" s="378"/>
      <c r="J499" s="392"/>
      <c r="K499" s="380"/>
      <c r="L499" s="381"/>
    </row>
    <row r="500" spans="1:12" ht="12">
      <c r="A500" s="383"/>
      <c r="B500" s="37"/>
      <c r="C500" s="383"/>
      <c r="D500" s="383"/>
      <c r="E500" s="378"/>
      <c r="F500" s="379"/>
      <c r="G500" s="379"/>
      <c r="H500" s="379"/>
      <c r="I500" s="378"/>
      <c r="J500" s="392"/>
      <c r="K500" s="380"/>
      <c r="L500" s="381"/>
    </row>
    <row r="501" spans="1:12" ht="12">
      <c r="A501" s="383"/>
      <c r="B501" s="37"/>
      <c r="C501" s="383"/>
      <c r="D501" s="383"/>
      <c r="E501" s="378"/>
      <c r="F501" s="379"/>
      <c r="G501" s="379"/>
      <c r="H501" s="379"/>
      <c r="I501" s="378"/>
      <c r="J501" s="392"/>
      <c r="K501" s="380"/>
      <c r="L501" s="381"/>
    </row>
    <row r="502" spans="1:12" ht="12">
      <c r="A502" s="383"/>
      <c r="B502" s="37"/>
      <c r="C502" s="383"/>
      <c r="D502" s="383"/>
      <c r="E502" s="378"/>
      <c r="F502" s="379"/>
      <c r="G502" s="379"/>
      <c r="H502" s="379"/>
      <c r="I502" s="378"/>
      <c r="J502" s="392"/>
      <c r="K502" s="380"/>
      <c r="L502" s="381"/>
    </row>
    <row r="503" spans="1:12" ht="12">
      <c r="A503" s="383"/>
      <c r="B503" s="37"/>
      <c r="C503" s="383"/>
      <c r="D503" s="383"/>
      <c r="E503" s="378"/>
      <c r="F503" s="379"/>
      <c r="G503" s="379"/>
      <c r="H503" s="379"/>
      <c r="I503" s="378"/>
      <c r="J503" s="392"/>
      <c r="K503" s="380"/>
      <c r="L503" s="381"/>
    </row>
    <row r="504" spans="1:12" ht="12">
      <c r="A504" s="360" t="s">
        <v>91</v>
      </c>
      <c r="B504" s="359">
        <v>1</v>
      </c>
      <c r="C504" s="383"/>
      <c r="D504" s="360" t="s">
        <v>93</v>
      </c>
      <c r="E504" s="400"/>
      <c r="F504" s="379"/>
      <c r="G504" s="379"/>
      <c r="H504" s="379"/>
      <c r="I504" s="378"/>
      <c r="J504" s="392"/>
      <c r="K504" s="380"/>
      <c r="L504" s="381"/>
    </row>
    <row r="505" spans="1:12" ht="12">
      <c r="A505" s="360" t="s">
        <v>94</v>
      </c>
      <c r="B505" s="359">
        <v>3</v>
      </c>
      <c r="C505" s="383"/>
      <c r="D505" s="360" t="s">
        <v>154</v>
      </c>
      <c r="E505" s="400"/>
      <c r="F505" s="379"/>
      <c r="G505" s="379"/>
      <c r="H505" s="379"/>
      <c r="I505" s="378"/>
      <c r="J505" s="392"/>
      <c r="K505" s="380"/>
      <c r="L505" s="381"/>
    </row>
    <row r="506" spans="1:12" ht="12">
      <c r="A506" s="360" t="s">
        <v>96</v>
      </c>
      <c r="B506" s="359">
        <v>1</v>
      </c>
      <c r="C506" s="383"/>
      <c r="D506" s="360" t="s">
        <v>155</v>
      </c>
      <c r="E506" s="400"/>
      <c r="F506" s="379"/>
      <c r="G506" s="379"/>
      <c r="H506" s="379"/>
      <c r="I506" s="378"/>
      <c r="J506" s="392"/>
      <c r="K506" s="380"/>
      <c r="L506" s="381"/>
    </row>
    <row r="507" spans="1:12" ht="12">
      <c r="A507" s="360" t="s">
        <v>97</v>
      </c>
      <c r="B507" s="376" t="s">
        <v>54</v>
      </c>
      <c r="C507" s="383"/>
      <c r="D507" s="378" t="s">
        <v>55</v>
      </c>
      <c r="E507" s="400"/>
      <c r="F507" s="379"/>
      <c r="G507" s="379"/>
      <c r="H507" s="379"/>
      <c r="I507" s="378"/>
      <c r="J507" s="392"/>
      <c r="K507" s="380"/>
      <c r="L507" s="381"/>
    </row>
    <row r="508" spans="1:12" ht="12">
      <c r="A508" s="360" t="s">
        <v>99</v>
      </c>
      <c r="B508" s="376" t="s">
        <v>66</v>
      </c>
      <c r="C508" s="383"/>
      <c r="D508" s="378" t="s">
        <v>67</v>
      </c>
      <c r="E508" s="400"/>
      <c r="F508" s="379"/>
      <c r="G508" s="379"/>
      <c r="H508" s="379"/>
      <c r="I508" s="378"/>
      <c r="J508" s="392"/>
      <c r="K508" s="380"/>
      <c r="L508" s="381"/>
    </row>
    <row r="509" spans="1:12" ht="12">
      <c r="A509" s="376"/>
      <c r="B509" s="376"/>
      <c r="C509" s="383"/>
      <c r="D509" s="378"/>
      <c r="E509" s="400"/>
      <c r="F509" s="379"/>
      <c r="G509" s="379"/>
      <c r="H509" s="379"/>
      <c r="I509" s="378"/>
      <c r="J509" s="392"/>
      <c r="K509" s="380"/>
      <c r="L509" s="381"/>
    </row>
    <row r="510" spans="1:12" ht="12">
      <c r="A510" s="378"/>
      <c r="B510" s="376"/>
      <c r="C510" s="384" t="s">
        <v>251</v>
      </c>
      <c r="D510" s="378" t="s">
        <v>102</v>
      </c>
      <c r="E510" s="385" t="s">
        <v>252</v>
      </c>
      <c r="F510" s="378"/>
      <c r="G510" s="378"/>
      <c r="H510" s="378"/>
      <c r="I510" s="378"/>
      <c r="J510" s="378"/>
      <c r="K510" s="380"/>
      <c r="L510" s="381"/>
    </row>
    <row r="511" spans="1:12" ht="12">
      <c r="A511" s="383" t="s">
        <v>104</v>
      </c>
      <c r="B511" s="388" t="s">
        <v>105</v>
      </c>
      <c r="C511" s="407" t="s">
        <v>106</v>
      </c>
      <c r="D511" s="140" t="s">
        <v>107</v>
      </c>
      <c r="E511" s="379"/>
      <c r="F511" s="379"/>
      <c r="G511" s="379"/>
      <c r="H511" s="379"/>
      <c r="I511" s="379"/>
      <c r="J511" s="386"/>
      <c r="K511" s="386">
        <f t="shared" ref="K511:K515" si="84">L511/12</f>
        <v>25636.399999999998</v>
      </c>
      <c r="L511" s="404">
        <v>307636.8</v>
      </c>
    </row>
    <row r="512" spans="1:12" ht="12">
      <c r="A512" s="383" t="s">
        <v>104</v>
      </c>
      <c r="B512" s="388" t="s">
        <v>114</v>
      </c>
      <c r="C512" s="407" t="s">
        <v>106</v>
      </c>
      <c r="D512" s="140" t="s">
        <v>115</v>
      </c>
      <c r="E512" s="379"/>
      <c r="F512" s="379"/>
      <c r="G512" s="379"/>
      <c r="H512" s="379"/>
      <c r="I512" s="379"/>
      <c r="J512" s="386"/>
      <c r="K512" s="386">
        <f t="shared" si="84"/>
        <v>555.45749999999998</v>
      </c>
      <c r="L512" s="404">
        <v>6665.49</v>
      </c>
    </row>
    <row r="513" spans="1:12" ht="12">
      <c r="A513" s="383" t="s">
        <v>104</v>
      </c>
      <c r="B513" s="388" t="s">
        <v>116</v>
      </c>
      <c r="C513" s="407" t="s">
        <v>106</v>
      </c>
      <c r="D513" s="390" t="s">
        <v>117</v>
      </c>
      <c r="E513" s="379"/>
      <c r="F513" s="379"/>
      <c r="G513" s="379"/>
      <c r="H513" s="379"/>
      <c r="I513" s="379"/>
      <c r="J513" s="386"/>
      <c r="K513" s="386">
        <f t="shared" si="84"/>
        <v>4343.9458333333332</v>
      </c>
      <c r="L513" s="404">
        <v>52127.35</v>
      </c>
    </row>
    <row r="514" spans="1:12" ht="12">
      <c r="A514" s="383" t="s">
        <v>104</v>
      </c>
      <c r="B514" s="388" t="s">
        <v>121</v>
      </c>
      <c r="C514" s="403" t="s">
        <v>106</v>
      </c>
      <c r="D514" s="140" t="s">
        <v>122</v>
      </c>
      <c r="E514" s="379"/>
      <c r="F514" s="379"/>
      <c r="G514" s="379"/>
      <c r="H514" s="379"/>
      <c r="I514" s="379"/>
      <c r="J514" s="386"/>
      <c r="K514" s="386">
        <f t="shared" si="84"/>
        <v>896.80000000000007</v>
      </c>
      <c r="L514" s="391">
        <v>10761.6</v>
      </c>
    </row>
    <row r="515" spans="1:12" ht="12">
      <c r="A515" s="383" t="s">
        <v>104</v>
      </c>
      <c r="B515" s="388" t="s">
        <v>123</v>
      </c>
      <c r="C515" s="403" t="s">
        <v>106</v>
      </c>
      <c r="D515" s="140" t="s">
        <v>124</v>
      </c>
      <c r="E515" s="379"/>
      <c r="F515" s="379"/>
      <c r="G515" s="379"/>
      <c r="H515" s="379"/>
      <c r="I515" s="379"/>
      <c r="J515" s="386"/>
      <c r="K515" s="386">
        <f t="shared" si="84"/>
        <v>424.41666666666669</v>
      </c>
      <c r="L515" s="404">
        <v>5093</v>
      </c>
    </row>
    <row r="516" spans="1:12" ht="12">
      <c r="A516" s="378"/>
      <c r="B516" s="376"/>
      <c r="C516" s="383"/>
      <c r="D516" s="378" t="s">
        <v>125</v>
      </c>
      <c r="E516" s="378"/>
      <c r="F516" s="378"/>
      <c r="G516" s="378"/>
      <c r="H516" s="378"/>
      <c r="I516" s="378"/>
      <c r="J516" s="380"/>
      <c r="K516" s="380">
        <f t="shared" ref="K516" si="85">SUM(K511:K515)</f>
        <v>31857.019999999997</v>
      </c>
      <c r="L516" s="381">
        <f>SUM(L511:L515)</f>
        <v>382284.23999999993</v>
      </c>
    </row>
    <row r="517" spans="1:12" ht="12">
      <c r="A517" s="378"/>
      <c r="B517" s="376"/>
      <c r="C517" s="383"/>
      <c r="D517" s="378"/>
      <c r="E517" s="378"/>
      <c r="F517" s="378"/>
      <c r="G517" s="378"/>
      <c r="H517" s="378"/>
      <c r="I517" s="378"/>
      <c r="J517" s="380"/>
      <c r="K517" s="380"/>
      <c r="L517" s="381"/>
    </row>
    <row r="518" spans="1:12" ht="12">
      <c r="A518" s="383" t="s">
        <v>104</v>
      </c>
      <c r="B518" s="403">
        <v>3221</v>
      </c>
      <c r="C518" s="407" t="s">
        <v>106</v>
      </c>
      <c r="D518" s="406" t="s">
        <v>171</v>
      </c>
      <c r="E518" s="378"/>
      <c r="F518" s="378"/>
      <c r="G518" s="378"/>
      <c r="H518" s="378"/>
      <c r="I518" s="378"/>
      <c r="J518" s="394"/>
      <c r="K518" s="386">
        <f>L518/12</f>
        <v>0</v>
      </c>
      <c r="L518" s="395">
        <v>0</v>
      </c>
    </row>
    <row r="519" spans="1:12" ht="12">
      <c r="A519" s="378"/>
      <c r="B519" s="376"/>
      <c r="C519" s="383"/>
      <c r="D519" s="378" t="s">
        <v>125</v>
      </c>
      <c r="E519" s="378"/>
      <c r="F519" s="378"/>
      <c r="G519" s="378"/>
      <c r="H519" s="378"/>
      <c r="I519" s="378"/>
      <c r="J519" s="380"/>
      <c r="K519" s="380">
        <f t="shared" ref="K519:L519" si="86">SUM(K518)</f>
        <v>0</v>
      </c>
      <c r="L519" s="381">
        <f t="shared" si="86"/>
        <v>0</v>
      </c>
    </row>
    <row r="520" spans="1:12" ht="12">
      <c r="A520" s="378"/>
      <c r="B520" s="376"/>
      <c r="C520" s="383"/>
      <c r="D520" s="378"/>
      <c r="E520" s="378"/>
      <c r="F520" s="378"/>
      <c r="G520" s="378"/>
      <c r="H520" s="378"/>
      <c r="I520" s="378"/>
      <c r="J520" s="380"/>
      <c r="K520" s="380"/>
      <c r="L520" s="381"/>
    </row>
    <row r="521" spans="1:12" ht="12">
      <c r="A521" s="383"/>
      <c r="B521" s="37"/>
      <c r="C521" s="383"/>
      <c r="D521" s="378" t="s">
        <v>140</v>
      </c>
      <c r="E521" s="378"/>
      <c r="F521" s="379"/>
      <c r="G521" s="379"/>
      <c r="H521" s="379"/>
      <c r="I521" s="378"/>
      <c r="J521" s="392"/>
      <c r="K521" s="380">
        <f t="shared" ref="K521:L521" si="87">+K516+K519</f>
        <v>31857.019999999997</v>
      </c>
      <c r="L521" s="381">
        <f t="shared" si="87"/>
        <v>382284.23999999993</v>
      </c>
    </row>
    <row r="522" spans="1:12" ht="12">
      <c r="A522" s="383"/>
      <c r="B522" s="37"/>
      <c r="C522" s="383"/>
      <c r="D522" s="383"/>
      <c r="E522" s="400"/>
      <c r="F522" s="379"/>
      <c r="G522" s="379"/>
      <c r="H522" s="379"/>
      <c r="I522" s="378"/>
      <c r="J522" s="392"/>
      <c r="K522" s="380"/>
      <c r="L522" s="381"/>
    </row>
    <row r="523" spans="1:12" ht="12">
      <c r="A523" s="378"/>
      <c r="B523" s="37"/>
      <c r="C523" s="37"/>
      <c r="D523" s="378" t="s">
        <v>152</v>
      </c>
      <c r="E523" s="378"/>
      <c r="F523" s="378"/>
      <c r="G523" s="378"/>
      <c r="H523" s="378"/>
      <c r="I523" s="378"/>
      <c r="J523" s="392"/>
      <c r="K523" s="380">
        <f>SUM(K147+K171+K206+K247+K283+K311+K341+K387+K423+K460+K498+K521)</f>
        <v>17031486.265833329</v>
      </c>
      <c r="L523" s="381">
        <f>SUM(L147+L171+L206+L247+L283+L311+L341+L387+L423+L460+L498+L521)</f>
        <v>205577835.18999997</v>
      </c>
    </row>
    <row r="524" spans="1:12" ht="12">
      <c r="A524" s="378"/>
      <c r="B524" s="37"/>
      <c r="C524" s="37"/>
      <c r="D524" s="378"/>
      <c r="E524" s="378"/>
      <c r="F524" s="378"/>
      <c r="G524" s="378"/>
      <c r="H524" s="378"/>
      <c r="I524" s="378"/>
      <c r="J524" s="392"/>
      <c r="K524" s="380"/>
      <c r="L524" s="381"/>
    </row>
    <row r="525" spans="1:12" ht="12">
      <c r="A525" s="360" t="s">
        <v>91</v>
      </c>
      <c r="B525" s="359">
        <v>1</v>
      </c>
      <c r="C525" s="359"/>
      <c r="D525" s="378" t="s">
        <v>93</v>
      </c>
      <c r="E525" s="378"/>
      <c r="F525" s="378"/>
      <c r="G525" s="378"/>
      <c r="H525" s="378"/>
      <c r="I525" s="378"/>
      <c r="J525" s="392"/>
      <c r="K525" s="380"/>
      <c r="L525" s="381"/>
    </row>
    <row r="526" spans="1:12" ht="12">
      <c r="A526" s="360" t="s">
        <v>94</v>
      </c>
      <c r="B526" s="359">
        <v>3</v>
      </c>
      <c r="C526" s="359"/>
      <c r="D526" s="360" t="s">
        <v>154</v>
      </c>
      <c r="E526" s="378"/>
      <c r="F526" s="378"/>
      <c r="G526" s="378"/>
      <c r="H526" s="378"/>
      <c r="I526" s="378"/>
      <c r="J526" s="392"/>
      <c r="K526" s="380"/>
      <c r="L526" s="381"/>
    </row>
    <row r="527" spans="1:12" ht="12">
      <c r="A527" s="360" t="s">
        <v>96</v>
      </c>
      <c r="B527" s="359">
        <v>2</v>
      </c>
      <c r="C527" s="359"/>
      <c r="D527" s="378" t="s">
        <v>256</v>
      </c>
      <c r="E527" s="378"/>
      <c r="F527" s="378"/>
      <c r="G527" s="378"/>
      <c r="H527" s="378"/>
      <c r="I527" s="378"/>
      <c r="J527" s="392"/>
      <c r="K527" s="380"/>
      <c r="L527" s="381"/>
    </row>
    <row r="528" spans="1:12" ht="12">
      <c r="A528" s="360" t="s">
        <v>97</v>
      </c>
      <c r="B528" s="376" t="s">
        <v>54</v>
      </c>
      <c r="C528" s="376"/>
      <c r="D528" s="378" t="s">
        <v>55</v>
      </c>
      <c r="E528" s="379"/>
      <c r="F528" s="379"/>
      <c r="G528" s="379"/>
      <c r="H528" s="379"/>
      <c r="I528" s="379"/>
      <c r="J528" s="379"/>
      <c r="K528" s="386"/>
      <c r="L528" s="369"/>
    </row>
    <row r="529" spans="1:12" ht="12">
      <c r="A529" s="360" t="s">
        <v>99</v>
      </c>
      <c r="B529" s="376" t="s">
        <v>68</v>
      </c>
      <c r="C529" s="376"/>
      <c r="D529" s="378" t="s">
        <v>257</v>
      </c>
      <c r="E529" s="379"/>
      <c r="F529" s="379"/>
      <c r="G529" s="379"/>
      <c r="H529" s="379"/>
      <c r="I529" s="379"/>
      <c r="J529" s="379"/>
      <c r="K529" s="386"/>
      <c r="L529" s="369"/>
    </row>
    <row r="530" spans="1:12" ht="12">
      <c r="A530" s="376"/>
      <c r="B530" s="383"/>
      <c r="C530" s="383"/>
      <c r="D530" s="378"/>
      <c r="E530" s="379"/>
      <c r="F530" s="379"/>
      <c r="G530" s="379"/>
      <c r="H530" s="379"/>
      <c r="I530" s="379"/>
      <c r="J530" s="379"/>
      <c r="K530" s="386"/>
      <c r="L530" s="369"/>
    </row>
    <row r="531" spans="1:12" ht="12">
      <c r="A531" s="376"/>
      <c r="B531" s="383"/>
      <c r="C531" s="384" t="s">
        <v>258</v>
      </c>
      <c r="D531" s="378" t="s">
        <v>102</v>
      </c>
      <c r="E531" s="385" t="s">
        <v>69</v>
      </c>
      <c r="F531" s="379"/>
      <c r="G531" s="379"/>
      <c r="H531" s="379"/>
      <c r="I531" s="379"/>
      <c r="J531" s="379"/>
      <c r="K531" s="386"/>
      <c r="L531" s="369"/>
    </row>
    <row r="532" spans="1:12" ht="12">
      <c r="A532" s="383" t="s">
        <v>104</v>
      </c>
      <c r="B532" s="388" t="s">
        <v>105</v>
      </c>
      <c r="C532" s="403" t="s">
        <v>106</v>
      </c>
      <c r="D532" s="140" t="s">
        <v>107</v>
      </c>
      <c r="E532" s="379"/>
      <c r="F532" s="379"/>
      <c r="G532" s="379"/>
      <c r="H532" s="379"/>
      <c r="I532" s="379"/>
      <c r="J532" s="386"/>
      <c r="K532" s="386">
        <f t="shared" ref="K532:K540" si="88">L532/12</f>
        <v>585124.12</v>
      </c>
      <c r="L532" s="404">
        <v>7021489.4400000004</v>
      </c>
    </row>
    <row r="533" spans="1:12" ht="12">
      <c r="A533" s="383" t="s">
        <v>104</v>
      </c>
      <c r="B533" s="388" t="s">
        <v>108</v>
      </c>
      <c r="C533" s="403" t="s">
        <v>106</v>
      </c>
      <c r="D533" s="140" t="s">
        <v>109</v>
      </c>
      <c r="E533" s="379"/>
      <c r="F533" s="379"/>
      <c r="G533" s="379"/>
      <c r="H533" s="379"/>
      <c r="I533" s="379"/>
      <c r="J533" s="386"/>
      <c r="K533" s="386">
        <f t="shared" si="88"/>
        <v>91277.7</v>
      </c>
      <c r="L533" s="404">
        <v>1095332.3999999999</v>
      </c>
    </row>
    <row r="534" spans="1:12" ht="12">
      <c r="A534" s="383" t="s">
        <v>104</v>
      </c>
      <c r="B534" s="388" t="s">
        <v>110</v>
      </c>
      <c r="C534" s="403" t="s">
        <v>106</v>
      </c>
      <c r="D534" s="140" t="s">
        <v>111</v>
      </c>
      <c r="E534" s="379"/>
      <c r="F534" s="379"/>
      <c r="G534" s="379"/>
      <c r="H534" s="379"/>
      <c r="I534" s="379"/>
      <c r="J534" s="386"/>
      <c r="K534" s="386">
        <f t="shared" si="88"/>
        <v>15344.400833333333</v>
      </c>
      <c r="L534" s="391">
        <v>184132.81</v>
      </c>
    </row>
    <row r="535" spans="1:12" ht="12">
      <c r="A535" s="383" t="s">
        <v>104</v>
      </c>
      <c r="B535" s="388" t="s">
        <v>112</v>
      </c>
      <c r="C535" s="403" t="s">
        <v>106</v>
      </c>
      <c r="D535" s="140" t="s">
        <v>113</v>
      </c>
      <c r="E535" s="379"/>
      <c r="F535" s="379"/>
      <c r="G535" s="379"/>
      <c r="H535" s="379"/>
      <c r="I535" s="379"/>
      <c r="J535" s="386"/>
      <c r="K535" s="386">
        <f t="shared" si="88"/>
        <v>9577</v>
      </c>
      <c r="L535" s="404">
        <v>114924</v>
      </c>
    </row>
    <row r="536" spans="1:12" ht="12">
      <c r="A536" s="383" t="s">
        <v>104</v>
      </c>
      <c r="B536" s="388" t="s">
        <v>114</v>
      </c>
      <c r="C536" s="403" t="s">
        <v>106</v>
      </c>
      <c r="D536" s="140" t="s">
        <v>115</v>
      </c>
      <c r="E536" s="379"/>
      <c r="F536" s="379"/>
      <c r="G536" s="379"/>
      <c r="H536" s="379"/>
      <c r="I536" s="379"/>
      <c r="J536" s="386"/>
      <c r="K536" s="386">
        <f t="shared" si="88"/>
        <v>13537.983333333332</v>
      </c>
      <c r="L536" s="404">
        <v>162455.79999999999</v>
      </c>
    </row>
    <row r="537" spans="1:12" ht="12">
      <c r="A537" s="383" t="s">
        <v>104</v>
      </c>
      <c r="B537" s="388" t="s">
        <v>116</v>
      </c>
      <c r="C537" s="403" t="s">
        <v>106</v>
      </c>
      <c r="D537" s="390" t="s">
        <v>117</v>
      </c>
      <c r="E537" s="379"/>
      <c r="F537" s="379"/>
      <c r="G537" s="379"/>
      <c r="H537" s="379"/>
      <c r="I537" s="379"/>
      <c r="J537" s="386"/>
      <c r="K537" s="386">
        <f t="shared" si="88"/>
        <v>133024.65083333335</v>
      </c>
      <c r="L537" s="404">
        <v>1596295.81</v>
      </c>
    </row>
    <row r="538" spans="1:12" ht="12">
      <c r="A538" s="383" t="s">
        <v>104</v>
      </c>
      <c r="B538" s="388" t="s">
        <v>119</v>
      </c>
      <c r="C538" s="403" t="s">
        <v>106</v>
      </c>
      <c r="D538" s="390" t="s">
        <v>120</v>
      </c>
      <c r="E538" s="379"/>
      <c r="F538" s="379"/>
      <c r="G538" s="379"/>
      <c r="H538" s="379"/>
      <c r="I538" s="379"/>
      <c r="J538" s="386"/>
      <c r="K538" s="386">
        <f t="shared" si="88"/>
        <v>100542.76000000001</v>
      </c>
      <c r="L538" s="404">
        <v>1206513.1200000001</v>
      </c>
    </row>
    <row r="539" spans="1:12" ht="12">
      <c r="A539" s="383" t="s">
        <v>104</v>
      </c>
      <c r="B539" s="388" t="s">
        <v>121</v>
      </c>
      <c r="C539" s="403" t="s">
        <v>106</v>
      </c>
      <c r="D539" s="140" t="s">
        <v>122</v>
      </c>
      <c r="E539" s="379"/>
      <c r="F539" s="379"/>
      <c r="G539" s="379"/>
      <c r="H539" s="379"/>
      <c r="I539" s="379"/>
      <c r="J539" s="386"/>
      <c r="K539" s="386">
        <f t="shared" si="88"/>
        <v>32284.799999999999</v>
      </c>
      <c r="L539" s="391">
        <v>387417.59999999998</v>
      </c>
    </row>
    <row r="540" spans="1:12" ht="12">
      <c r="A540" s="383" t="s">
        <v>104</v>
      </c>
      <c r="B540" s="388" t="s">
        <v>123</v>
      </c>
      <c r="C540" s="403" t="s">
        <v>106</v>
      </c>
      <c r="D540" s="140" t="s">
        <v>124</v>
      </c>
      <c r="E540" s="379"/>
      <c r="F540" s="379"/>
      <c r="G540" s="379"/>
      <c r="H540" s="379"/>
      <c r="I540" s="379"/>
      <c r="J540" s="419"/>
      <c r="K540" s="386">
        <f t="shared" si="88"/>
        <v>15288.166666666666</v>
      </c>
      <c r="L540" s="404">
        <v>183458</v>
      </c>
    </row>
    <row r="541" spans="1:12" ht="12">
      <c r="A541" s="376"/>
      <c r="B541" s="383"/>
      <c r="C541" s="383"/>
      <c r="D541" s="378" t="s">
        <v>125</v>
      </c>
      <c r="E541" s="378"/>
      <c r="F541" s="379"/>
      <c r="G541" s="379"/>
      <c r="H541" s="378"/>
      <c r="I541" s="378"/>
      <c r="J541" s="379"/>
      <c r="K541" s="399">
        <f t="shared" ref="K541" si="89">SUM(K532:K540)</f>
        <v>996001.58166666667</v>
      </c>
      <c r="L541" s="393">
        <f>SUM(L532:L540)</f>
        <v>11952018.979999999</v>
      </c>
    </row>
    <row r="542" spans="1:12" ht="12">
      <c r="A542" s="376"/>
      <c r="B542" s="383"/>
      <c r="C542" s="383"/>
      <c r="D542" s="378"/>
      <c r="E542" s="378"/>
      <c r="F542" s="379"/>
      <c r="G542" s="379"/>
      <c r="H542" s="378"/>
      <c r="I542" s="378"/>
      <c r="J542" s="379"/>
      <c r="K542" s="399"/>
      <c r="L542" s="393"/>
    </row>
    <row r="543" spans="1:12" ht="12">
      <c r="A543" s="383" t="s">
        <v>104</v>
      </c>
      <c r="B543" s="407" t="s">
        <v>189</v>
      </c>
      <c r="C543" s="403" t="s">
        <v>106</v>
      </c>
      <c r="D543" s="379" t="s">
        <v>127</v>
      </c>
      <c r="E543" s="378"/>
      <c r="F543" s="379"/>
      <c r="G543" s="379"/>
      <c r="H543" s="379"/>
      <c r="I543" s="379"/>
      <c r="J543" s="394"/>
      <c r="K543" s="386">
        <f t="shared" ref="K543:K548" si="90">L543/12</f>
        <v>4166.666666666667</v>
      </c>
      <c r="L543" s="395">
        <v>50000</v>
      </c>
    </row>
    <row r="544" spans="1:12" ht="12">
      <c r="A544" s="383" t="s">
        <v>104</v>
      </c>
      <c r="B544" s="403">
        <v>2141</v>
      </c>
      <c r="C544" s="403" t="s">
        <v>106</v>
      </c>
      <c r="D544" s="396" t="s">
        <v>129</v>
      </c>
      <c r="E544" s="378"/>
      <c r="F544" s="379"/>
      <c r="G544" s="379"/>
      <c r="H544" s="379"/>
      <c r="I544" s="379"/>
      <c r="J544" s="394"/>
      <c r="K544" s="386">
        <f t="shared" si="90"/>
        <v>0</v>
      </c>
      <c r="L544" s="395">
        <v>0</v>
      </c>
    </row>
    <row r="545" spans="1:12" ht="12">
      <c r="A545" s="383" t="s">
        <v>104</v>
      </c>
      <c r="B545" s="407" t="s">
        <v>220</v>
      </c>
      <c r="C545" s="403" t="s">
        <v>106</v>
      </c>
      <c r="D545" s="379" t="s">
        <v>131</v>
      </c>
      <c r="E545" s="379"/>
      <c r="F545" s="379"/>
      <c r="G545" s="379"/>
      <c r="H545" s="379"/>
      <c r="I545" s="379"/>
      <c r="J545" s="394"/>
      <c r="K545" s="386">
        <f t="shared" si="90"/>
        <v>0</v>
      </c>
      <c r="L545" s="395">
        <v>0</v>
      </c>
    </row>
    <row r="546" spans="1:12" ht="12">
      <c r="A546" s="383" t="s">
        <v>104</v>
      </c>
      <c r="B546" s="407" t="s">
        <v>192</v>
      </c>
      <c r="C546" s="403" t="s">
        <v>106</v>
      </c>
      <c r="D546" s="379" t="s">
        <v>132</v>
      </c>
      <c r="E546" s="379"/>
      <c r="F546" s="379"/>
      <c r="G546" s="379"/>
      <c r="H546" s="379"/>
      <c r="I546" s="379"/>
      <c r="J546" s="394"/>
      <c r="K546" s="386">
        <f t="shared" si="90"/>
        <v>4166.666666666667</v>
      </c>
      <c r="L546" s="395">
        <v>50000</v>
      </c>
    </row>
    <row r="547" spans="1:12" ht="12">
      <c r="A547" s="383" t="s">
        <v>104</v>
      </c>
      <c r="B547" s="407" t="s">
        <v>193</v>
      </c>
      <c r="C547" s="403" t="s">
        <v>106</v>
      </c>
      <c r="D547" s="406" t="s">
        <v>133</v>
      </c>
      <c r="E547" s="379"/>
      <c r="F547" s="379"/>
      <c r="G547" s="379"/>
      <c r="H547" s="379"/>
      <c r="I547" s="379"/>
      <c r="J547" s="394"/>
      <c r="K547" s="386">
        <f t="shared" si="90"/>
        <v>0</v>
      </c>
      <c r="L547" s="395">
        <v>0</v>
      </c>
    </row>
    <row r="548" spans="1:12" ht="12">
      <c r="A548" s="383" t="s">
        <v>104</v>
      </c>
      <c r="B548" s="407" t="s">
        <v>260</v>
      </c>
      <c r="C548" s="403" t="s">
        <v>106</v>
      </c>
      <c r="D548" s="406" t="s">
        <v>186</v>
      </c>
      <c r="E548" s="379"/>
      <c r="F548" s="379"/>
      <c r="G548" s="379"/>
      <c r="H548" s="379"/>
      <c r="I548" s="379"/>
      <c r="J548" s="394"/>
      <c r="K548" s="386">
        <f t="shared" si="90"/>
        <v>0</v>
      </c>
      <c r="L548" s="395">
        <v>0</v>
      </c>
    </row>
    <row r="549" spans="1:12" ht="12">
      <c r="A549" s="383"/>
      <c r="B549" s="407"/>
      <c r="C549" s="403"/>
      <c r="D549" s="406"/>
      <c r="E549" s="379"/>
      <c r="F549" s="379"/>
      <c r="G549" s="379"/>
      <c r="H549" s="379"/>
      <c r="I549" s="379"/>
      <c r="J549" s="394"/>
      <c r="K549" s="386"/>
      <c r="L549" s="395"/>
    </row>
    <row r="550" spans="1:12" ht="12">
      <c r="A550" s="383"/>
      <c r="B550" s="407"/>
      <c r="C550" s="403"/>
      <c r="D550" s="406"/>
      <c r="E550" s="379"/>
      <c r="F550" s="379"/>
      <c r="G550" s="379"/>
      <c r="H550" s="379"/>
      <c r="I550" s="379"/>
      <c r="J550" s="394"/>
      <c r="K550" s="386"/>
      <c r="L550" s="395"/>
    </row>
    <row r="551" spans="1:12" ht="12">
      <c r="A551" s="383"/>
      <c r="B551" s="383"/>
      <c r="C551" s="37"/>
      <c r="D551" s="378" t="s">
        <v>125</v>
      </c>
      <c r="E551" s="378"/>
      <c r="F551" s="379"/>
      <c r="G551" s="379"/>
      <c r="H551" s="379"/>
      <c r="I551" s="378"/>
      <c r="J551" s="380"/>
      <c r="K551" s="380">
        <f t="shared" ref="K551" si="91">SUM(K543:K548)</f>
        <v>8333.3333333333339</v>
      </c>
      <c r="L551" s="381">
        <f>SUM(L543:L548)</f>
        <v>100000</v>
      </c>
    </row>
    <row r="552" spans="1:12" ht="12">
      <c r="A552" s="383"/>
      <c r="B552" s="383"/>
      <c r="C552" s="37"/>
      <c r="D552" s="379"/>
      <c r="E552" s="379"/>
      <c r="F552" s="379"/>
      <c r="G552" s="379"/>
      <c r="H552" s="379"/>
      <c r="I552" s="378"/>
      <c r="J552" s="392"/>
      <c r="K552" s="380"/>
      <c r="L552" s="381"/>
    </row>
    <row r="553" spans="1:12" ht="12">
      <c r="A553" s="383" t="s">
        <v>104</v>
      </c>
      <c r="B553" s="383" t="s">
        <v>166</v>
      </c>
      <c r="C553" s="37" t="s">
        <v>106</v>
      </c>
      <c r="D553" s="379" t="s">
        <v>167</v>
      </c>
      <c r="E553" s="379"/>
      <c r="F553" s="379"/>
      <c r="G553" s="379"/>
      <c r="H553" s="379"/>
      <c r="I553" s="378"/>
      <c r="J553" s="392"/>
      <c r="K553" s="386">
        <f t="shared" ref="K553:K564" si="92">L553/12</f>
        <v>1250</v>
      </c>
      <c r="L553" s="395">
        <v>15000</v>
      </c>
    </row>
    <row r="554" spans="1:12" ht="12">
      <c r="A554" s="383" t="s">
        <v>104</v>
      </c>
      <c r="B554" s="407" t="s">
        <v>261</v>
      </c>
      <c r="C554" s="403" t="s">
        <v>106</v>
      </c>
      <c r="D554" s="406" t="s">
        <v>150</v>
      </c>
      <c r="E554" s="379"/>
      <c r="F554" s="379"/>
      <c r="G554" s="379"/>
      <c r="H554" s="379"/>
      <c r="I554" s="379"/>
      <c r="J554" s="394"/>
      <c r="K554" s="386">
        <f t="shared" si="92"/>
        <v>1666.6666666666667</v>
      </c>
      <c r="L554" s="395">
        <v>20000</v>
      </c>
    </row>
    <row r="555" spans="1:12" ht="12">
      <c r="A555" s="383" t="s">
        <v>104</v>
      </c>
      <c r="B555" s="407" t="s">
        <v>221</v>
      </c>
      <c r="C555" s="403" t="s">
        <v>106</v>
      </c>
      <c r="D555" s="406" t="s">
        <v>245</v>
      </c>
      <c r="E555" s="379"/>
      <c r="F555" s="379"/>
      <c r="G555" s="379"/>
      <c r="H555" s="379"/>
      <c r="I555" s="379"/>
      <c r="J555" s="394"/>
      <c r="K555" s="386">
        <f t="shared" si="92"/>
        <v>83.333333333333329</v>
      </c>
      <c r="L555" s="395">
        <v>1000</v>
      </c>
    </row>
    <row r="556" spans="1:12" ht="12">
      <c r="A556" s="383" t="s">
        <v>104</v>
      </c>
      <c r="B556" s="407" t="s">
        <v>262</v>
      </c>
      <c r="C556" s="403" t="s">
        <v>106</v>
      </c>
      <c r="D556" s="406" t="s">
        <v>171</v>
      </c>
      <c r="E556" s="379"/>
      <c r="F556" s="379"/>
      <c r="G556" s="379"/>
      <c r="H556" s="379"/>
      <c r="I556" s="379"/>
      <c r="J556" s="394"/>
      <c r="K556" s="386">
        <f t="shared" si="92"/>
        <v>0</v>
      </c>
      <c r="L556" s="395">
        <v>0</v>
      </c>
    </row>
    <row r="557" spans="1:12" ht="12">
      <c r="A557" s="383" t="s">
        <v>104</v>
      </c>
      <c r="B557" s="407" t="s">
        <v>633</v>
      </c>
      <c r="C557" s="403" t="s">
        <v>106</v>
      </c>
      <c r="D557" s="330" t="s">
        <v>632</v>
      </c>
      <c r="E557" s="379"/>
      <c r="F557" s="379"/>
      <c r="G557" s="379"/>
      <c r="H557" s="379"/>
      <c r="I557" s="379"/>
      <c r="J557" s="394"/>
      <c r="K557" s="386">
        <f t="shared" si="92"/>
        <v>25000</v>
      </c>
      <c r="L557" s="395">
        <v>300000</v>
      </c>
    </row>
    <row r="558" spans="1:12" ht="12">
      <c r="A558" s="383" t="s">
        <v>104</v>
      </c>
      <c r="B558" s="403">
        <v>3311</v>
      </c>
      <c r="C558" s="403" t="s">
        <v>106</v>
      </c>
      <c r="D558" s="406" t="s">
        <v>263</v>
      </c>
      <c r="E558" s="379"/>
      <c r="F558" s="379"/>
      <c r="G558" s="379"/>
      <c r="H558" s="379"/>
      <c r="I558" s="379"/>
      <c r="J558" s="394"/>
      <c r="K558" s="386">
        <f t="shared" si="92"/>
        <v>0</v>
      </c>
      <c r="L558" s="395">
        <v>0</v>
      </c>
    </row>
    <row r="559" spans="1:12" ht="12">
      <c r="A559" s="383" t="s">
        <v>104</v>
      </c>
      <c r="B559" s="403">
        <v>3361</v>
      </c>
      <c r="C559" s="403" t="s">
        <v>106</v>
      </c>
      <c r="D559" s="379" t="s">
        <v>134</v>
      </c>
      <c r="E559" s="379"/>
      <c r="F559" s="379"/>
      <c r="G559" s="379"/>
      <c r="H559" s="379"/>
      <c r="I559" s="379"/>
      <c r="J559" s="394"/>
      <c r="K559" s="386">
        <f t="shared" si="92"/>
        <v>0</v>
      </c>
      <c r="L559" s="395">
        <v>0</v>
      </c>
    </row>
    <row r="560" spans="1:12" ht="12">
      <c r="A560" s="383" t="s">
        <v>104</v>
      </c>
      <c r="B560" s="403">
        <v>3362</v>
      </c>
      <c r="C560" s="403" t="s">
        <v>106</v>
      </c>
      <c r="D560" s="406" t="s">
        <v>196</v>
      </c>
      <c r="E560" s="379"/>
      <c r="F560" s="379"/>
      <c r="G560" s="379"/>
      <c r="H560" s="379"/>
      <c r="I560" s="379"/>
      <c r="J560" s="394"/>
      <c r="K560" s="386">
        <f t="shared" si="92"/>
        <v>0</v>
      </c>
      <c r="L560" s="395">
        <v>0</v>
      </c>
    </row>
    <row r="561" spans="1:12" ht="12">
      <c r="A561" s="383" t="s">
        <v>104</v>
      </c>
      <c r="B561" s="403">
        <v>3711</v>
      </c>
      <c r="C561" s="403" t="s">
        <v>106</v>
      </c>
      <c r="D561" s="127" t="s">
        <v>398</v>
      </c>
      <c r="E561" s="379"/>
      <c r="F561" s="379"/>
      <c r="G561" s="379"/>
      <c r="H561" s="379"/>
      <c r="I561" s="379"/>
      <c r="J561" s="394"/>
      <c r="K561" s="386">
        <f t="shared" si="92"/>
        <v>4166.666666666667</v>
      </c>
      <c r="L561" s="395">
        <v>50000</v>
      </c>
    </row>
    <row r="562" spans="1:12" ht="12">
      <c r="A562" s="383" t="s">
        <v>104</v>
      </c>
      <c r="B562" s="407" t="s">
        <v>180</v>
      </c>
      <c r="C562" s="403" t="s">
        <v>106</v>
      </c>
      <c r="D562" s="406" t="s">
        <v>137</v>
      </c>
      <c r="E562" s="379"/>
      <c r="F562" s="379"/>
      <c r="G562" s="379"/>
      <c r="H562" s="379"/>
      <c r="I562" s="379"/>
      <c r="J562" s="394"/>
      <c r="K562" s="386">
        <f t="shared" si="92"/>
        <v>6666.666666666667</v>
      </c>
      <c r="L562" s="395">
        <v>80000</v>
      </c>
    </row>
    <row r="563" spans="1:12" ht="12">
      <c r="A563" s="383" t="s">
        <v>104</v>
      </c>
      <c r="B563" s="407" t="s">
        <v>181</v>
      </c>
      <c r="C563" s="403" t="s">
        <v>106</v>
      </c>
      <c r="D563" s="379" t="s">
        <v>139</v>
      </c>
      <c r="E563" s="379"/>
      <c r="F563" s="379"/>
      <c r="G563" s="379"/>
      <c r="H563" s="379"/>
      <c r="I563" s="379"/>
      <c r="J563" s="394"/>
      <c r="K563" s="386">
        <f t="shared" si="92"/>
        <v>2083.3333333333335</v>
      </c>
      <c r="L563" s="395">
        <v>25000</v>
      </c>
    </row>
    <row r="564" spans="1:12" ht="12">
      <c r="A564" s="383" t="s">
        <v>104</v>
      </c>
      <c r="B564" s="407" t="s">
        <v>264</v>
      </c>
      <c r="C564" s="403" t="s">
        <v>106</v>
      </c>
      <c r="D564" s="406" t="s">
        <v>265</v>
      </c>
      <c r="E564" s="379"/>
      <c r="F564" s="379"/>
      <c r="G564" s="379"/>
      <c r="H564" s="379"/>
      <c r="I564" s="379"/>
      <c r="J564" s="394"/>
      <c r="K564" s="386">
        <f t="shared" si="92"/>
        <v>0</v>
      </c>
      <c r="L564" s="395">
        <v>0</v>
      </c>
    </row>
    <row r="565" spans="1:12" ht="12">
      <c r="A565" s="383"/>
      <c r="B565" s="407"/>
      <c r="C565" s="403"/>
      <c r="D565" s="406"/>
      <c r="E565" s="379"/>
      <c r="F565" s="379"/>
      <c r="G565" s="379"/>
      <c r="H565" s="379"/>
      <c r="I565" s="379"/>
      <c r="J565" s="394"/>
      <c r="K565" s="386"/>
      <c r="L565" s="395"/>
    </row>
    <row r="566" spans="1:12" ht="12">
      <c r="A566" s="383"/>
      <c r="B566" s="407"/>
      <c r="C566" s="403"/>
      <c r="D566" s="406"/>
      <c r="E566" s="379"/>
      <c r="F566" s="379"/>
      <c r="G566" s="379"/>
      <c r="H566" s="379"/>
      <c r="I566" s="379"/>
      <c r="J566" s="394"/>
      <c r="K566" s="386"/>
      <c r="L566" s="395"/>
    </row>
    <row r="567" spans="1:12" ht="12">
      <c r="A567" s="383"/>
      <c r="B567" s="383"/>
      <c r="C567" s="37"/>
      <c r="D567" s="378" t="s">
        <v>125</v>
      </c>
      <c r="E567" s="378"/>
      <c r="F567" s="379"/>
      <c r="G567" s="379"/>
      <c r="H567" s="379"/>
      <c r="I567" s="378"/>
      <c r="J567" s="378"/>
      <c r="K567" s="380">
        <f t="shared" ref="K567:L567" si="93">SUM(K553:K564)</f>
        <v>40916.666666666672</v>
      </c>
      <c r="L567" s="381">
        <f t="shared" si="93"/>
        <v>491000</v>
      </c>
    </row>
    <row r="568" spans="1:12" ht="12">
      <c r="A568" s="383"/>
      <c r="B568" s="383"/>
      <c r="C568" s="37"/>
      <c r="D568" s="379"/>
      <c r="E568" s="379"/>
      <c r="F568" s="379"/>
      <c r="G568" s="379"/>
      <c r="H568" s="379"/>
      <c r="I568" s="379"/>
      <c r="J568" s="379"/>
      <c r="K568" s="386"/>
      <c r="L568" s="381"/>
    </row>
    <row r="569" spans="1:12" ht="12">
      <c r="A569" s="383"/>
      <c r="B569" s="383"/>
      <c r="C569" s="37"/>
      <c r="D569" s="379"/>
      <c r="E569" s="379"/>
      <c r="F569" s="379"/>
      <c r="G569" s="379"/>
      <c r="H569" s="379"/>
      <c r="I569" s="379"/>
      <c r="J569" s="379"/>
      <c r="K569" s="386"/>
      <c r="L569" s="381"/>
    </row>
    <row r="570" spans="1:12" ht="12">
      <c r="A570" s="383"/>
      <c r="B570" s="383"/>
      <c r="C570" s="37"/>
      <c r="D570" s="378" t="s">
        <v>140</v>
      </c>
      <c r="E570" s="378"/>
      <c r="F570" s="379"/>
      <c r="G570" s="379"/>
      <c r="H570" s="379"/>
      <c r="I570" s="378"/>
      <c r="J570" s="392"/>
      <c r="K570" s="380">
        <f>SUM(K567,K551,K541)</f>
        <v>1045251.5816666667</v>
      </c>
      <c r="L570" s="381">
        <f>SUM(L567,L551,L541)</f>
        <v>12543018.979999999</v>
      </c>
    </row>
    <row r="571" spans="1:12" ht="12">
      <c r="A571" s="383"/>
      <c r="B571" s="383"/>
      <c r="C571" s="37"/>
      <c r="D571" s="379"/>
      <c r="E571" s="379"/>
      <c r="F571" s="379"/>
      <c r="G571" s="379"/>
      <c r="H571" s="379"/>
      <c r="I571" s="378"/>
      <c r="J571" s="392"/>
      <c r="K571" s="380"/>
      <c r="L571" s="381"/>
    </row>
    <row r="572" spans="1:12" ht="12">
      <c r="A572" s="383"/>
      <c r="B572" s="383"/>
      <c r="C572" s="37"/>
      <c r="D572" s="379"/>
      <c r="E572" s="379"/>
      <c r="F572" s="379"/>
      <c r="G572" s="379"/>
      <c r="H572" s="379"/>
      <c r="I572" s="378"/>
      <c r="J572" s="392"/>
      <c r="K572" s="380"/>
      <c r="L572" s="381"/>
    </row>
    <row r="573" spans="1:12" ht="12">
      <c r="A573" s="383"/>
      <c r="B573" s="383"/>
      <c r="C573" s="37"/>
      <c r="D573" s="379"/>
      <c r="E573" s="379"/>
      <c r="F573" s="379"/>
      <c r="G573" s="379"/>
      <c r="H573" s="379"/>
      <c r="I573" s="378"/>
      <c r="J573" s="392"/>
      <c r="K573" s="380"/>
      <c r="L573" s="381"/>
    </row>
    <row r="574" spans="1:12" ht="12">
      <c r="A574" s="383"/>
      <c r="B574" s="383"/>
      <c r="C574" s="37"/>
      <c r="D574" s="379"/>
      <c r="E574" s="379"/>
      <c r="F574" s="379"/>
      <c r="G574" s="379"/>
      <c r="H574" s="379"/>
      <c r="I574" s="378"/>
      <c r="J574" s="392"/>
      <c r="K574" s="380"/>
      <c r="L574" s="381"/>
    </row>
    <row r="575" spans="1:12" ht="12">
      <c r="A575" s="383"/>
      <c r="B575" s="383"/>
      <c r="C575" s="37"/>
      <c r="D575" s="379"/>
      <c r="E575" s="379"/>
      <c r="F575" s="379"/>
      <c r="G575" s="379"/>
      <c r="H575" s="379"/>
      <c r="I575" s="378"/>
      <c r="J575" s="392"/>
      <c r="K575" s="380"/>
      <c r="L575" s="381"/>
    </row>
    <row r="576" spans="1:12" ht="12">
      <c r="A576" s="383"/>
      <c r="B576" s="383"/>
      <c r="C576" s="37"/>
      <c r="D576" s="379"/>
      <c r="E576" s="379"/>
      <c r="F576" s="379"/>
      <c r="G576" s="379"/>
      <c r="H576" s="379"/>
      <c r="I576" s="378"/>
      <c r="J576" s="392"/>
      <c r="K576" s="380"/>
      <c r="L576" s="381"/>
    </row>
    <row r="577" spans="1:12" ht="12">
      <c r="A577" s="383"/>
      <c r="B577" s="383"/>
      <c r="C577" s="37"/>
      <c r="D577" s="379"/>
      <c r="E577" s="379"/>
      <c r="F577" s="379"/>
      <c r="G577" s="379"/>
      <c r="H577" s="379"/>
      <c r="I577" s="378"/>
      <c r="J577" s="392"/>
      <c r="K577" s="380"/>
      <c r="L577" s="381"/>
    </row>
    <row r="578" spans="1:12" ht="12">
      <c r="A578" s="383"/>
      <c r="B578" s="383"/>
      <c r="C578" s="37"/>
      <c r="D578" s="379"/>
      <c r="E578" s="379"/>
      <c r="F578" s="379"/>
      <c r="G578" s="379"/>
      <c r="H578" s="379"/>
      <c r="I578" s="378"/>
      <c r="J578" s="392"/>
      <c r="K578" s="380"/>
      <c r="L578" s="381"/>
    </row>
    <row r="579" spans="1:12" ht="12">
      <c r="A579" s="383"/>
      <c r="B579" s="383"/>
      <c r="C579" s="37"/>
      <c r="D579" s="379"/>
      <c r="E579" s="379"/>
      <c r="F579" s="379"/>
      <c r="G579" s="379"/>
      <c r="H579" s="379"/>
      <c r="I579" s="378"/>
      <c r="J579" s="392"/>
      <c r="K579" s="380"/>
      <c r="L579" s="381"/>
    </row>
    <row r="580" spans="1:12" ht="12">
      <c r="A580" s="360" t="s">
        <v>91</v>
      </c>
      <c r="B580" s="359">
        <v>1</v>
      </c>
      <c r="C580" s="359"/>
      <c r="D580" s="378" t="s">
        <v>93</v>
      </c>
      <c r="E580" s="378"/>
      <c r="F580" s="378"/>
      <c r="G580" s="378"/>
      <c r="H580" s="378"/>
      <c r="I580" s="378"/>
      <c r="J580" s="392"/>
      <c r="K580" s="380"/>
      <c r="L580" s="381"/>
    </row>
    <row r="581" spans="1:12" ht="12">
      <c r="A581" s="360" t="s">
        <v>94</v>
      </c>
      <c r="B581" s="359">
        <v>3</v>
      </c>
      <c r="C581" s="359"/>
      <c r="D581" s="360" t="s">
        <v>154</v>
      </c>
      <c r="E581" s="378"/>
      <c r="F581" s="378"/>
      <c r="G581" s="378"/>
      <c r="H581" s="378"/>
      <c r="I581" s="378"/>
      <c r="J581" s="392"/>
      <c r="K581" s="380"/>
      <c r="L581" s="381"/>
    </row>
    <row r="582" spans="1:12" ht="12">
      <c r="A582" s="360" t="s">
        <v>96</v>
      </c>
      <c r="B582" s="359">
        <v>2</v>
      </c>
      <c r="C582" s="359"/>
      <c r="D582" s="378" t="s">
        <v>256</v>
      </c>
      <c r="E582" s="378"/>
      <c r="F582" s="378"/>
      <c r="G582" s="378"/>
      <c r="H582" s="378"/>
      <c r="I582" s="378"/>
      <c r="J582" s="392"/>
      <c r="K582" s="380"/>
      <c r="L582" s="381"/>
    </row>
    <row r="583" spans="1:12" ht="12">
      <c r="A583" s="360" t="s">
        <v>97</v>
      </c>
      <c r="B583" s="376" t="s">
        <v>54</v>
      </c>
      <c r="C583" s="376"/>
      <c r="D583" s="378" t="s">
        <v>55</v>
      </c>
      <c r="E583" s="379"/>
      <c r="F583" s="379"/>
      <c r="G583" s="379"/>
      <c r="H583" s="379"/>
      <c r="I583" s="378"/>
      <c r="J583" s="392"/>
      <c r="K583" s="380"/>
      <c r="L583" s="381"/>
    </row>
    <row r="584" spans="1:12" ht="12">
      <c r="A584" s="360" t="s">
        <v>99</v>
      </c>
      <c r="B584" s="376" t="s">
        <v>68</v>
      </c>
      <c r="C584" s="376"/>
      <c r="D584" s="378" t="s">
        <v>257</v>
      </c>
      <c r="E584" s="379"/>
      <c r="F584" s="379"/>
      <c r="G584" s="379"/>
      <c r="H584" s="379"/>
      <c r="I584" s="378"/>
      <c r="J584" s="392"/>
      <c r="K584" s="380"/>
      <c r="L584" s="381"/>
    </row>
    <row r="585" spans="1:12" ht="12">
      <c r="A585" s="383"/>
      <c r="B585" s="383"/>
      <c r="C585" s="37"/>
      <c r="D585" s="379"/>
      <c r="E585" s="379"/>
      <c r="F585" s="379"/>
      <c r="G585" s="379"/>
      <c r="H585" s="379"/>
      <c r="I585" s="378"/>
      <c r="J585" s="392"/>
      <c r="K585" s="380"/>
      <c r="L585" s="381"/>
    </row>
    <row r="586" spans="1:12" ht="12">
      <c r="A586" s="383"/>
      <c r="B586" s="37"/>
      <c r="C586" s="384" t="s">
        <v>268</v>
      </c>
      <c r="D586" s="378" t="s">
        <v>102</v>
      </c>
      <c r="E586" s="385" t="s">
        <v>269</v>
      </c>
      <c r="F586" s="379"/>
      <c r="G586" s="379"/>
      <c r="H586" s="379"/>
      <c r="I586" s="379"/>
      <c r="J586" s="379"/>
      <c r="K586" s="386"/>
      <c r="L586" s="369"/>
    </row>
    <row r="587" spans="1:12" ht="12">
      <c r="A587" s="383" t="s">
        <v>104</v>
      </c>
      <c r="B587" s="388" t="s">
        <v>105</v>
      </c>
      <c r="C587" s="403" t="s">
        <v>106</v>
      </c>
      <c r="D587" s="140" t="s">
        <v>107</v>
      </c>
      <c r="E587" s="379"/>
      <c r="F587" s="379"/>
      <c r="G587" s="379"/>
      <c r="H587" s="379"/>
      <c r="I587" s="379"/>
      <c r="J587" s="386"/>
      <c r="K587" s="386">
        <f t="shared" ref="K587:K594" si="94">L587/12</f>
        <v>452443.36000000004</v>
      </c>
      <c r="L587" s="404">
        <v>5429320.3200000003</v>
      </c>
    </row>
    <row r="588" spans="1:12" ht="12">
      <c r="A588" s="383" t="s">
        <v>104</v>
      </c>
      <c r="B588" s="388" t="s">
        <v>108</v>
      </c>
      <c r="C588" s="403" t="s">
        <v>106</v>
      </c>
      <c r="D588" s="140" t="s">
        <v>109</v>
      </c>
      <c r="E588" s="379"/>
      <c r="F588" s="379"/>
      <c r="G588" s="379"/>
      <c r="H588" s="379"/>
      <c r="I588" s="379"/>
      <c r="J588" s="386"/>
      <c r="K588" s="386">
        <f t="shared" si="94"/>
        <v>44324.859999999993</v>
      </c>
      <c r="L588" s="404">
        <v>531898.31999999995</v>
      </c>
    </row>
    <row r="589" spans="1:12" ht="12">
      <c r="A589" s="383" t="s">
        <v>104</v>
      </c>
      <c r="B589" s="388" t="s">
        <v>112</v>
      </c>
      <c r="C589" s="403" t="s">
        <v>106</v>
      </c>
      <c r="D589" s="140" t="s">
        <v>113</v>
      </c>
      <c r="E589" s="379"/>
      <c r="F589" s="379"/>
      <c r="G589" s="379"/>
      <c r="H589" s="379"/>
      <c r="I589" s="379"/>
      <c r="J589" s="386"/>
      <c r="K589" s="386">
        <f t="shared" si="94"/>
        <v>6428</v>
      </c>
      <c r="L589" s="404">
        <v>77136</v>
      </c>
    </row>
    <row r="590" spans="1:12" ht="12">
      <c r="A590" s="383" t="s">
        <v>104</v>
      </c>
      <c r="B590" s="388" t="s">
        <v>114</v>
      </c>
      <c r="C590" s="403" t="s">
        <v>106</v>
      </c>
      <c r="D590" s="140" t="s">
        <v>115</v>
      </c>
      <c r="E590" s="379"/>
      <c r="F590" s="379"/>
      <c r="G590" s="379"/>
      <c r="H590" s="379"/>
      <c r="I590" s="379"/>
      <c r="J590" s="386"/>
      <c r="K590" s="386">
        <f t="shared" si="94"/>
        <v>9695.1116666666658</v>
      </c>
      <c r="L590" s="404">
        <v>116341.34</v>
      </c>
    </row>
    <row r="591" spans="1:12" ht="12">
      <c r="A591" s="383" t="s">
        <v>104</v>
      </c>
      <c r="B591" s="388" t="s">
        <v>116</v>
      </c>
      <c r="C591" s="403" t="s">
        <v>106</v>
      </c>
      <c r="D591" s="390" t="s">
        <v>117</v>
      </c>
      <c r="E591" s="379"/>
      <c r="F591" s="379"/>
      <c r="G591" s="379"/>
      <c r="H591" s="379"/>
      <c r="I591" s="379"/>
      <c r="J591" s="386"/>
      <c r="K591" s="386">
        <f t="shared" si="94"/>
        <v>93387.756666666668</v>
      </c>
      <c r="L591" s="404">
        <v>1120653.08</v>
      </c>
    </row>
    <row r="592" spans="1:12" ht="12">
      <c r="A592" s="383" t="s">
        <v>104</v>
      </c>
      <c r="B592" s="388" t="s">
        <v>119</v>
      </c>
      <c r="C592" s="403" t="s">
        <v>106</v>
      </c>
      <c r="D592" s="390" t="s">
        <v>120</v>
      </c>
      <c r="E592" s="379"/>
      <c r="F592" s="379"/>
      <c r="G592" s="379"/>
      <c r="H592" s="379"/>
      <c r="I592" s="379"/>
      <c r="J592" s="386"/>
      <c r="K592" s="386">
        <f t="shared" si="94"/>
        <v>56017.599999999999</v>
      </c>
      <c r="L592" s="404">
        <v>672211.2</v>
      </c>
    </row>
    <row r="593" spans="1:12" ht="12">
      <c r="A593" s="383" t="s">
        <v>104</v>
      </c>
      <c r="B593" s="388" t="s">
        <v>121</v>
      </c>
      <c r="C593" s="403" t="s">
        <v>106</v>
      </c>
      <c r="D593" s="140" t="s">
        <v>122</v>
      </c>
      <c r="E593" s="379"/>
      <c r="F593" s="379"/>
      <c r="G593" s="379"/>
      <c r="H593" s="379"/>
      <c r="I593" s="379"/>
      <c r="J593" s="386"/>
      <c r="K593" s="386">
        <f t="shared" si="94"/>
        <v>23316.799999999999</v>
      </c>
      <c r="L593" s="391">
        <v>279801.59999999998</v>
      </c>
    </row>
    <row r="594" spans="1:12" ht="12">
      <c r="A594" s="383" t="s">
        <v>104</v>
      </c>
      <c r="B594" s="388" t="s">
        <v>123</v>
      </c>
      <c r="C594" s="403" t="s">
        <v>106</v>
      </c>
      <c r="D594" s="140" t="s">
        <v>124</v>
      </c>
      <c r="E594" s="379"/>
      <c r="F594" s="379"/>
      <c r="G594" s="379"/>
      <c r="H594" s="379"/>
      <c r="I594" s="379"/>
      <c r="J594" s="386"/>
      <c r="K594" s="386">
        <f t="shared" si="94"/>
        <v>10782.75</v>
      </c>
      <c r="L594" s="404">
        <v>129393</v>
      </c>
    </row>
    <row r="595" spans="1:12" ht="12">
      <c r="A595" s="383"/>
      <c r="B595" s="37"/>
      <c r="C595" s="383"/>
      <c r="D595" s="378" t="s">
        <v>125</v>
      </c>
      <c r="E595" s="378"/>
      <c r="F595" s="379"/>
      <c r="G595" s="379"/>
      <c r="H595" s="379"/>
      <c r="I595" s="378"/>
      <c r="J595" s="380"/>
      <c r="K595" s="380">
        <f t="shared" ref="K595" si="95">SUM(K587:K594)</f>
        <v>696396.2383333334</v>
      </c>
      <c r="L595" s="381">
        <f>SUM(L587:L594)</f>
        <v>8356754.8600000003</v>
      </c>
    </row>
    <row r="596" spans="1:12" ht="12">
      <c r="A596" s="383"/>
      <c r="B596" s="37"/>
      <c r="C596" s="383"/>
      <c r="D596" s="378"/>
      <c r="E596" s="379"/>
      <c r="F596" s="379"/>
      <c r="G596" s="379"/>
      <c r="H596" s="379"/>
      <c r="I596" s="378"/>
      <c r="J596" s="380"/>
      <c r="K596" s="380"/>
      <c r="L596" s="381"/>
    </row>
    <row r="597" spans="1:12" ht="12">
      <c r="A597" s="383" t="s">
        <v>104</v>
      </c>
      <c r="B597" s="37">
        <v>2211</v>
      </c>
      <c r="C597" s="383" t="s">
        <v>106</v>
      </c>
      <c r="D597" s="379" t="s">
        <v>132</v>
      </c>
      <c r="E597" s="379"/>
      <c r="F597" s="379"/>
      <c r="G597" s="379"/>
      <c r="H597" s="379"/>
      <c r="I597" s="378"/>
      <c r="J597" s="380"/>
      <c r="K597" s="386">
        <f t="shared" ref="K597:K598" si="96">L597/12</f>
        <v>0</v>
      </c>
      <c r="L597" s="395">
        <v>0</v>
      </c>
    </row>
    <row r="598" spans="1:12" ht="12">
      <c r="A598" s="383" t="s">
        <v>104</v>
      </c>
      <c r="B598" s="407" t="s">
        <v>193</v>
      </c>
      <c r="C598" s="403" t="s">
        <v>106</v>
      </c>
      <c r="D598" s="406" t="s">
        <v>133</v>
      </c>
      <c r="E598" s="379"/>
      <c r="F598" s="379"/>
      <c r="G598" s="379"/>
      <c r="H598" s="379"/>
      <c r="I598" s="379"/>
      <c r="J598" s="394"/>
      <c r="K598" s="386">
        <f t="shared" si="96"/>
        <v>0</v>
      </c>
      <c r="L598" s="395">
        <v>0</v>
      </c>
    </row>
    <row r="599" spans="1:12" ht="12">
      <c r="A599" s="383"/>
      <c r="B599" s="383"/>
      <c r="C599" s="37"/>
      <c r="D599" s="378" t="s">
        <v>125</v>
      </c>
      <c r="E599" s="378"/>
      <c r="F599" s="379"/>
      <c r="G599" s="379"/>
      <c r="H599" s="379"/>
      <c r="I599" s="378"/>
      <c r="J599" s="380"/>
      <c r="K599" s="380">
        <f t="shared" ref="K599:L599" si="97">SUM(K597:K598)</f>
        <v>0</v>
      </c>
      <c r="L599" s="381">
        <f t="shared" si="97"/>
        <v>0</v>
      </c>
    </row>
    <row r="600" spans="1:12" ht="12">
      <c r="A600" s="383"/>
      <c r="B600" s="407"/>
      <c r="C600" s="403"/>
      <c r="D600" s="406"/>
      <c r="E600" s="379"/>
      <c r="F600" s="379"/>
      <c r="G600" s="379"/>
      <c r="H600" s="379"/>
      <c r="I600" s="379"/>
      <c r="J600" s="394"/>
      <c r="K600" s="386"/>
      <c r="L600" s="395"/>
    </row>
    <row r="601" spans="1:12" ht="12">
      <c r="A601" s="383" t="s">
        <v>104</v>
      </c>
      <c r="B601" s="407" t="s">
        <v>166</v>
      </c>
      <c r="C601" s="403" t="s">
        <v>106</v>
      </c>
      <c r="D601" s="406" t="s">
        <v>233</v>
      </c>
      <c r="E601" s="379"/>
      <c r="F601" s="379"/>
      <c r="G601" s="379"/>
      <c r="H601" s="379"/>
      <c r="I601" s="379"/>
      <c r="J601" s="394"/>
      <c r="K601" s="386">
        <f t="shared" ref="K601:K605" si="98">L601/12</f>
        <v>0</v>
      </c>
      <c r="L601" s="395">
        <v>0</v>
      </c>
    </row>
    <row r="602" spans="1:12" ht="12">
      <c r="A602" s="383" t="s">
        <v>104</v>
      </c>
      <c r="B602" s="407" t="s">
        <v>261</v>
      </c>
      <c r="C602" s="403" t="s">
        <v>106</v>
      </c>
      <c r="D602" s="406" t="s">
        <v>150</v>
      </c>
      <c r="E602" s="379"/>
      <c r="F602" s="379"/>
      <c r="G602" s="379"/>
      <c r="H602" s="379"/>
      <c r="I602" s="379"/>
      <c r="J602" s="394"/>
      <c r="K602" s="386">
        <f t="shared" si="98"/>
        <v>500</v>
      </c>
      <c r="L602" s="395">
        <v>6000</v>
      </c>
    </row>
    <row r="603" spans="1:12" ht="12">
      <c r="A603" s="383" t="s">
        <v>104</v>
      </c>
      <c r="B603" s="407" t="s">
        <v>194</v>
      </c>
      <c r="C603" s="403" t="s">
        <v>106</v>
      </c>
      <c r="D603" s="379" t="s">
        <v>134</v>
      </c>
      <c r="E603" s="379"/>
      <c r="F603" s="379"/>
      <c r="G603" s="379"/>
      <c r="H603" s="379"/>
      <c r="I603" s="379"/>
      <c r="J603" s="394"/>
      <c r="K603" s="386">
        <f t="shared" si="98"/>
        <v>0</v>
      </c>
      <c r="L603" s="395">
        <v>0</v>
      </c>
    </row>
    <row r="604" spans="1:12" ht="12">
      <c r="A604" s="383" t="s">
        <v>104</v>
      </c>
      <c r="B604" s="407" t="s">
        <v>195</v>
      </c>
      <c r="C604" s="403" t="s">
        <v>106</v>
      </c>
      <c r="D604" s="406" t="s">
        <v>196</v>
      </c>
      <c r="E604" s="379"/>
      <c r="F604" s="379"/>
      <c r="G604" s="379"/>
      <c r="H604" s="379"/>
      <c r="I604" s="379"/>
      <c r="J604" s="394"/>
      <c r="K604" s="386">
        <f t="shared" si="98"/>
        <v>0</v>
      </c>
      <c r="L604" s="395">
        <v>0</v>
      </c>
    </row>
    <row r="605" spans="1:12" ht="12">
      <c r="A605" s="383" t="s">
        <v>104</v>
      </c>
      <c r="B605" s="407" t="s">
        <v>181</v>
      </c>
      <c r="C605" s="403" t="s">
        <v>106</v>
      </c>
      <c r="D605" s="379" t="s">
        <v>139</v>
      </c>
      <c r="E605" s="379"/>
      <c r="F605" s="379"/>
      <c r="G605" s="379"/>
      <c r="H605" s="379"/>
      <c r="I605" s="379"/>
      <c r="J605" s="394"/>
      <c r="K605" s="386">
        <f t="shared" si="98"/>
        <v>0</v>
      </c>
      <c r="L605" s="395">
        <v>0</v>
      </c>
    </row>
    <row r="606" spans="1:12" ht="12">
      <c r="A606" s="383"/>
      <c r="B606" s="37"/>
      <c r="C606" s="383"/>
      <c r="D606" s="378" t="s">
        <v>125</v>
      </c>
      <c r="E606" s="378"/>
      <c r="F606" s="379"/>
      <c r="G606" s="379"/>
      <c r="H606" s="379"/>
      <c r="I606" s="378"/>
      <c r="J606" s="380"/>
      <c r="K606" s="380">
        <f t="shared" ref="K606:L606" si="99">SUM(K601:K605)</f>
        <v>500</v>
      </c>
      <c r="L606" s="381">
        <f t="shared" si="99"/>
        <v>6000</v>
      </c>
    </row>
    <row r="607" spans="1:12" ht="12">
      <c r="A607" s="383"/>
      <c r="B607" s="397"/>
      <c r="C607" s="37"/>
      <c r="D607" s="379"/>
      <c r="E607" s="378"/>
      <c r="F607" s="379"/>
      <c r="G607" s="379"/>
      <c r="H607" s="379"/>
      <c r="I607" s="379"/>
      <c r="J607" s="392"/>
      <c r="K607" s="380"/>
      <c r="L607" s="381"/>
    </row>
    <row r="608" spans="1:12" ht="12">
      <c r="A608" s="383"/>
      <c r="B608" s="397"/>
      <c r="C608" s="37"/>
      <c r="D608" s="378" t="s">
        <v>140</v>
      </c>
      <c r="E608" s="378"/>
      <c r="F608" s="379"/>
      <c r="G608" s="379"/>
      <c r="H608" s="379"/>
      <c r="I608" s="379"/>
      <c r="J608" s="392"/>
      <c r="K608" s="380">
        <f t="shared" ref="K608:L608" si="100">SUM(K606,K599,K595)</f>
        <v>696896.2383333334</v>
      </c>
      <c r="L608" s="381">
        <f t="shared" si="100"/>
        <v>8362754.8600000003</v>
      </c>
    </row>
    <row r="609" spans="1:12" ht="12">
      <c r="A609" s="383"/>
      <c r="B609" s="397"/>
      <c r="C609" s="37"/>
      <c r="D609" s="379"/>
      <c r="E609" s="379"/>
      <c r="F609" s="379"/>
      <c r="G609" s="379"/>
      <c r="H609" s="379"/>
      <c r="I609" s="379"/>
      <c r="J609" s="386"/>
      <c r="K609" s="386"/>
      <c r="L609" s="395"/>
    </row>
    <row r="610" spans="1:12" ht="12">
      <c r="A610" s="383"/>
      <c r="B610" s="397"/>
      <c r="C610" s="37"/>
      <c r="D610" s="379"/>
      <c r="E610" s="379"/>
      <c r="F610" s="379"/>
      <c r="G610" s="379"/>
      <c r="H610" s="379"/>
      <c r="I610" s="379"/>
      <c r="J610" s="386"/>
      <c r="K610" s="386"/>
      <c r="L610" s="395"/>
    </row>
    <row r="611" spans="1:12" ht="12">
      <c r="A611" s="383"/>
      <c r="B611" s="397"/>
      <c r="C611" s="37"/>
      <c r="D611" s="379"/>
      <c r="E611" s="379"/>
      <c r="F611" s="379"/>
      <c r="G611" s="379"/>
      <c r="H611" s="379"/>
      <c r="I611" s="379"/>
      <c r="J611" s="386"/>
      <c r="K611" s="386"/>
      <c r="L611" s="395"/>
    </row>
    <row r="612" spans="1:12" ht="12">
      <c r="A612" s="383"/>
      <c r="B612" s="397"/>
      <c r="C612" s="37"/>
      <c r="D612" s="379"/>
      <c r="E612" s="379"/>
      <c r="F612" s="379"/>
      <c r="G612" s="379"/>
      <c r="H612" s="379"/>
      <c r="I612" s="379"/>
      <c r="J612" s="386"/>
      <c r="K612" s="386"/>
      <c r="L612" s="395"/>
    </row>
    <row r="613" spans="1:12" ht="12">
      <c r="A613" s="383"/>
      <c r="B613" s="397"/>
      <c r="C613" s="37"/>
      <c r="D613" s="379"/>
      <c r="E613" s="379"/>
      <c r="F613" s="379"/>
      <c r="G613" s="379"/>
      <c r="H613" s="379"/>
      <c r="I613" s="379"/>
      <c r="J613" s="386"/>
      <c r="K613" s="386"/>
      <c r="L613" s="395"/>
    </row>
    <row r="614" spans="1:12" ht="12">
      <c r="A614" s="383"/>
      <c r="B614" s="397"/>
      <c r="C614" s="37"/>
      <c r="D614" s="379"/>
      <c r="E614" s="379"/>
      <c r="F614" s="379"/>
      <c r="G614" s="379"/>
      <c r="H614" s="379"/>
      <c r="I614" s="379"/>
      <c r="J614" s="386"/>
      <c r="K614" s="386"/>
      <c r="L614" s="395"/>
    </row>
    <row r="615" spans="1:12" ht="12">
      <c r="A615" s="383"/>
      <c r="B615" s="397"/>
      <c r="C615" s="37"/>
      <c r="D615" s="379"/>
      <c r="E615" s="379"/>
      <c r="F615" s="379"/>
      <c r="G615" s="379"/>
      <c r="H615" s="379"/>
      <c r="I615" s="379"/>
      <c r="J615" s="386"/>
      <c r="K615" s="386"/>
      <c r="L615" s="395"/>
    </row>
    <row r="616" spans="1:12" ht="12">
      <c r="A616" s="383"/>
      <c r="B616" s="397"/>
      <c r="C616" s="37"/>
      <c r="D616" s="379"/>
      <c r="E616" s="379"/>
      <c r="F616" s="379"/>
      <c r="G616" s="379"/>
      <c r="H616" s="379"/>
      <c r="I616" s="379"/>
      <c r="J616" s="386"/>
      <c r="K616" s="386"/>
      <c r="L616" s="395"/>
    </row>
    <row r="617" spans="1:12" ht="12">
      <c r="A617" s="383"/>
      <c r="B617" s="397"/>
      <c r="C617" s="37"/>
      <c r="D617" s="379"/>
      <c r="E617" s="379"/>
      <c r="F617" s="379"/>
      <c r="G617" s="379"/>
      <c r="H617" s="379"/>
      <c r="I617" s="379"/>
      <c r="J617" s="386"/>
      <c r="K617" s="386"/>
      <c r="L617" s="395"/>
    </row>
    <row r="618" spans="1:12" ht="12">
      <c r="A618" s="360" t="s">
        <v>91</v>
      </c>
      <c r="B618" s="359">
        <v>1</v>
      </c>
      <c r="C618" s="359"/>
      <c r="D618" s="378" t="s">
        <v>93</v>
      </c>
      <c r="E618" s="378"/>
      <c r="F618" s="378"/>
      <c r="G618" s="378"/>
      <c r="H618" s="378"/>
      <c r="I618" s="378"/>
      <c r="J618" s="392"/>
      <c r="K618" s="380"/>
      <c r="L618" s="381"/>
    </row>
    <row r="619" spans="1:12" ht="12">
      <c r="A619" s="360" t="s">
        <v>94</v>
      </c>
      <c r="B619" s="359">
        <v>3</v>
      </c>
      <c r="C619" s="359"/>
      <c r="D619" s="360" t="s">
        <v>154</v>
      </c>
      <c r="E619" s="378"/>
      <c r="F619" s="378"/>
      <c r="G619" s="378"/>
      <c r="H619" s="378"/>
      <c r="I619" s="378"/>
      <c r="J619" s="392"/>
      <c r="K619" s="380"/>
      <c r="L619" s="381"/>
    </row>
    <row r="620" spans="1:12" ht="12">
      <c r="A620" s="360" t="s">
        <v>96</v>
      </c>
      <c r="B620" s="359">
        <v>2</v>
      </c>
      <c r="C620" s="359"/>
      <c r="D620" s="378" t="s">
        <v>256</v>
      </c>
      <c r="E620" s="378"/>
      <c r="F620" s="378"/>
      <c r="G620" s="378"/>
      <c r="H620" s="378"/>
      <c r="I620" s="378"/>
      <c r="J620" s="392"/>
      <c r="K620" s="380"/>
      <c r="L620" s="381"/>
    </row>
    <row r="621" spans="1:12" ht="12">
      <c r="A621" s="360" t="s">
        <v>97</v>
      </c>
      <c r="B621" s="376" t="s">
        <v>54</v>
      </c>
      <c r="C621" s="376"/>
      <c r="D621" s="378" t="s">
        <v>55</v>
      </c>
      <c r="E621" s="379"/>
      <c r="F621" s="379"/>
      <c r="G621" s="379"/>
      <c r="H621" s="379"/>
      <c r="I621" s="378"/>
      <c r="J621" s="392"/>
      <c r="K621" s="380"/>
      <c r="L621" s="381"/>
    </row>
    <row r="622" spans="1:12" ht="12">
      <c r="A622" s="360" t="s">
        <v>99</v>
      </c>
      <c r="B622" s="376" t="s">
        <v>68</v>
      </c>
      <c r="C622" s="376"/>
      <c r="D622" s="378" t="s">
        <v>257</v>
      </c>
      <c r="E622" s="379"/>
      <c r="F622" s="379"/>
      <c r="G622" s="379"/>
      <c r="H622" s="379"/>
      <c r="I622" s="378"/>
      <c r="J622" s="392"/>
      <c r="K622" s="380"/>
      <c r="L622" s="381"/>
    </row>
    <row r="623" spans="1:12" ht="12">
      <c r="A623" s="383"/>
      <c r="B623" s="383"/>
      <c r="C623" s="37"/>
      <c r="D623" s="379"/>
      <c r="E623" s="379"/>
      <c r="F623" s="379"/>
      <c r="G623" s="379"/>
      <c r="H623" s="379"/>
      <c r="I623" s="378"/>
      <c r="J623" s="392"/>
      <c r="K623" s="380"/>
      <c r="L623" s="381"/>
    </row>
    <row r="624" spans="1:12" ht="12">
      <c r="A624" s="383"/>
      <c r="B624" s="37"/>
      <c r="C624" s="384" t="s">
        <v>271</v>
      </c>
      <c r="D624" s="378" t="s">
        <v>102</v>
      </c>
      <c r="E624" s="385" t="s">
        <v>272</v>
      </c>
      <c r="F624" s="379"/>
      <c r="G624" s="379"/>
      <c r="H624" s="379"/>
      <c r="I624" s="379"/>
      <c r="J624" s="379"/>
      <c r="K624" s="386"/>
      <c r="L624" s="369"/>
    </row>
    <row r="625" spans="1:12" ht="12">
      <c r="A625" s="383"/>
      <c r="B625" s="37"/>
      <c r="C625" s="383"/>
      <c r="D625" s="378"/>
      <c r="E625" s="378"/>
      <c r="F625" s="379"/>
      <c r="G625" s="379"/>
      <c r="H625" s="379"/>
      <c r="I625" s="379"/>
      <c r="J625" s="379"/>
      <c r="K625" s="386"/>
      <c r="L625" s="369"/>
    </row>
    <row r="626" spans="1:12" ht="12">
      <c r="A626" s="383" t="s">
        <v>104</v>
      </c>
      <c r="B626" s="388" t="s">
        <v>105</v>
      </c>
      <c r="C626" s="403" t="s">
        <v>106</v>
      </c>
      <c r="D626" s="140" t="s">
        <v>107</v>
      </c>
      <c r="E626" s="379"/>
      <c r="F626" s="379"/>
      <c r="G626" s="379"/>
      <c r="H626" s="379"/>
      <c r="I626" s="379"/>
      <c r="J626" s="386"/>
      <c r="K626" s="386">
        <f t="shared" ref="K626:K634" si="101">L626/12</f>
        <v>929951.54</v>
      </c>
      <c r="L626" s="404">
        <v>11159418.48</v>
      </c>
    </row>
    <row r="627" spans="1:12" ht="12">
      <c r="A627" s="383" t="s">
        <v>104</v>
      </c>
      <c r="B627" s="388" t="s">
        <v>108</v>
      </c>
      <c r="C627" s="403" t="s">
        <v>106</v>
      </c>
      <c r="D627" s="140" t="s">
        <v>109</v>
      </c>
      <c r="E627" s="379"/>
      <c r="F627" s="379"/>
      <c r="G627" s="379"/>
      <c r="H627" s="379"/>
      <c r="I627" s="379"/>
      <c r="J627" s="386"/>
      <c r="K627" s="386">
        <f t="shared" si="101"/>
        <v>189685.28</v>
      </c>
      <c r="L627" s="404">
        <v>2276223.36</v>
      </c>
    </row>
    <row r="628" spans="1:12" ht="12">
      <c r="A628" s="383" t="s">
        <v>104</v>
      </c>
      <c r="B628" s="388" t="s">
        <v>110</v>
      </c>
      <c r="C628" s="403" t="s">
        <v>106</v>
      </c>
      <c r="D628" s="140" t="s">
        <v>111</v>
      </c>
      <c r="E628" s="379"/>
      <c r="F628" s="379"/>
      <c r="G628" s="379"/>
      <c r="H628" s="379"/>
      <c r="I628" s="379"/>
      <c r="J628" s="386"/>
      <c r="K628" s="386">
        <f t="shared" si="101"/>
        <v>74555.500833333339</v>
      </c>
      <c r="L628" s="404">
        <v>894666.01</v>
      </c>
    </row>
    <row r="629" spans="1:12" ht="12">
      <c r="A629" s="383" t="s">
        <v>104</v>
      </c>
      <c r="B629" s="388" t="s">
        <v>112</v>
      </c>
      <c r="C629" s="403" t="s">
        <v>106</v>
      </c>
      <c r="D629" s="140" t="s">
        <v>113</v>
      </c>
      <c r="E629" s="379"/>
      <c r="F629" s="379"/>
      <c r="G629" s="379"/>
      <c r="H629" s="379"/>
      <c r="I629" s="379"/>
      <c r="J629" s="386"/>
      <c r="K629" s="386">
        <f t="shared" si="101"/>
        <v>16180</v>
      </c>
      <c r="L629" s="404">
        <v>194160</v>
      </c>
    </row>
    <row r="630" spans="1:12" ht="12">
      <c r="A630" s="383" t="s">
        <v>104</v>
      </c>
      <c r="B630" s="388" t="s">
        <v>114</v>
      </c>
      <c r="C630" s="403" t="s">
        <v>106</v>
      </c>
      <c r="D630" s="140" t="s">
        <v>115</v>
      </c>
      <c r="E630" s="379"/>
      <c r="F630" s="379"/>
      <c r="G630" s="379"/>
      <c r="H630" s="379"/>
      <c r="I630" s="379"/>
      <c r="J630" s="386"/>
      <c r="K630" s="386">
        <f t="shared" si="101"/>
        <v>22860.762500000001</v>
      </c>
      <c r="L630" s="404">
        <v>274329.15000000002</v>
      </c>
    </row>
    <row r="631" spans="1:12" ht="12">
      <c r="A631" s="383" t="s">
        <v>104</v>
      </c>
      <c r="B631" s="388" t="s">
        <v>116</v>
      </c>
      <c r="C631" s="403" t="s">
        <v>106</v>
      </c>
      <c r="D631" s="390" t="s">
        <v>117</v>
      </c>
      <c r="E631" s="379"/>
      <c r="F631" s="379"/>
      <c r="G631" s="379"/>
      <c r="H631" s="379"/>
      <c r="I631" s="379"/>
      <c r="J631" s="386"/>
      <c r="K631" s="386">
        <f t="shared" si="101"/>
        <v>222804.83083333334</v>
      </c>
      <c r="L631" s="404">
        <v>2673657.9700000002</v>
      </c>
    </row>
    <row r="632" spans="1:12" ht="12">
      <c r="A632" s="383" t="s">
        <v>104</v>
      </c>
      <c r="B632" s="388" t="s">
        <v>119</v>
      </c>
      <c r="C632" s="403" t="s">
        <v>106</v>
      </c>
      <c r="D632" s="390" t="s">
        <v>120</v>
      </c>
      <c r="E632" s="379"/>
      <c r="F632" s="379"/>
      <c r="G632" s="379"/>
      <c r="H632" s="379"/>
      <c r="I632" s="379"/>
      <c r="J632" s="386"/>
      <c r="K632" s="386">
        <f t="shared" si="101"/>
        <v>149214.12</v>
      </c>
      <c r="L632" s="404">
        <v>1790569.44</v>
      </c>
    </row>
    <row r="633" spans="1:12" ht="12">
      <c r="A633" s="383" t="s">
        <v>104</v>
      </c>
      <c r="B633" s="388" t="s">
        <v>121</v>
      </c>
      <c r="C633" s="403" t="s">
        <v>106</v>
      </c>
      <c r="D633" s="140" t="s">
        <v>122</v>
      </c>
      <c r="E633" s="379"/>
      <c r="F633" s="379"/>
      <c r="G633" s="379"/>
      <c r="H633" s="379"/>
      <c r="I633" s="379"/>
      <c r="J633" s="386"/>
      <c r="K633" s="386">
        <f t="shared" si="101"/>
        <v>64569.599999999999</v>
      </c>
      <c r="L633" s="391">
        <v>774835.19999999995</v>
      </c>
    </row>
    <row r="634" spans="1:12" ht="12">
      <c r="A634" s="383" t="s">
        <v>104</v>
      </c>
      <c r="B634" s="388" t="s">
        <v>123</v>
      </c>
      <c r="C634" s="403" t="s">
        <v>106</v>
      </c>
      <c r="D634" s="140" t="s">
        <v>124</v>
      </c>
      <c r="E634" s="379"/>
      <c r="F634" s="379"/>
      <c r="G634" s="379"/>
      <c r="H634" s="379"/>
      <c r="I634" s="379"/>
      <c r="J634" s="386"/>
      <c r="K634" s="386">
        <f t="shared" si="101"/>
        <v>35906.75</v>
      </c>
      <c r="L634" s="404">
        <v>430881</v>
      </c>
    </row>
    <row r="635" spans="1:12" ht="12">
      <c r="A635" s="383"/>
      <c r="B635" s="37"/>
      <c r="C635" s="383"/>
      <c r="D635" s="378" t="s">
        <v>125</v>
      </c>
      <c r="E635" s="378"/>
      <c r="F635" s="379"/>
      <c r="G635" s="379"/>
      <c r="H635" s="379"/>
      <c r="I635" s="378"/>
      <c r="J635" s="380"/>
      <c r="K635" s="380">
        <f t="shared" ref="K635" si="102">SUM(K626:K634)</f>
        <v>1705728.3841666668</v>
      </c>
      <c r="L635" s="381">
        <f>SUM(L626:L634)</f>
        <v>20468740.609999999</v>
      </c>
    </row>
    <row r="636" spans="1:12" ht="12">
      <c r="A636" s="383"/>
      <c r="B636" s="37"/>
      <c r="C636" s="383"/>
      <c r="D636" s="378"/>
      <c r="E636" s="379"/>
      <c r="F636" s="379"/>
      <c r="G636" s="379"/>
      <c r="H636" s="379"/>
      <c r="I636" s="379"/>
      <c r="J636" s="379"/>
      <c r="K636" s="386"/>
      <c r="L636" s="369"/>
    </row>
    <row r="637" spans="1:12" ht="12">
      <c r="A637" s="383" t="s">
        <v>104</v>
      </c>
      <c r="B637" s="403">
        <v>2111</v>
      </c>
      <c r="C637" s="407" t="s">
        <v>106</v>
      </c>
      <c r="D637" s="379" t="s">
        <v>127</v>
      </c>
      <c r="E637" s="379"/>
      <c r="F637" s="379"/>
      <c r="G637" s="379"/>
      <c r="H637" s="379"/>
      <c r="I637" s="379"/>
      <c r="J637" s="394"/>
      <c r="K637" s="386">
        <f t="shared" ref="K637:K640" si="103">L637/12</f>
        <v>0</v>
      </c>
      <c r="L637" s="395">
        <v>0</v>
      </c>
    </row>
    <row r="638" spans="1:12" ht="12">
      <c r="A638" s="383" t="s">
        <v>104</v>
      </c>
      <c r="B638" s="407" t="s">
        <v>192</v>
      </c>
      <c r="C638" s="403" t="s">
        <v>106</v>
      </c>
      <c r="D638" s="406" t="s">
        <v>132</v>
      </c>
      <c r="E638" s="379"/>
      <c r="F638" s="379"/>
      <c r="G638" s="379"/>
      <c r="H638" s="379"/>
      <c r="I638" s="379"/>
      <c r="J638" s="394"/>
      <c r="K638" s="386">
        <f t="shared" si="103"/>
        <v>0</v>
      </c>
      <c r="L638" s="395">
        <v>0</v>
      </c>
    </row>
    <row r="639" spans="1:12" ht="12">
      <c r="A639" s="383" t="s">
        <v>104</v>
      </c>
      <c r="B639" s="407" t="s">
        <v>193</v>
      </c>
      <c r="C639" s="403" t="s">
        <v>106</v>
      </c>
      <c r="D639" s="406" t="s">
        <v>133</v>
      </c>
      <c r="E639" s="379"/>
      <c r="F639" s="379"/>
      <c r="G639" s="379"/>
      <c r="H639" s="379"/>
      <c r="I639" s="379"/>
      <c r="J639" s="394"/>
      <c r="K639" s="386">
        <f t="shared" si="103"/>
        <v>0</v>
      </c>
      <c r="L639" s="395">
        <v>0</v>
      </c>
    </row>
    <row r="640" spans="1:12" ht="12">
      <c r="A640" s="383" t="s">
        <v>104</v>
      </c>
      <c r="B640" s="407" t="s">
        <v>260</v>
      </c>
      <c r="C640" s="403" t="s">
        <v>106</v>
      </c>
      <c r="D640" s="406" t="s">
        <v>186</v>
      </c>
      <c r="E640" s="379"/>
      <c r="F640" s="379"/>
      <c r="G640" s="379"/>
      <c r="H640" s="379"/>
      <c r="I640" s="379"/>
      <c r="J640" s="394"/>
      <c r="K640" s="386">
        <f t="shared" si="103"/>
        <v>0</v>
      </c>
      <c r="L640" s="395">
        <v>0</v>
      </c>
    </row>
    <row r="641" spans="1:12" ht="12">
      <c r="A641" s="383"/>
      <c r="B641" s="383"/>
      <c r="C641" s="37"/>
      <c r="D641" s="378" t="s">
        <v>125</v>
      </c>
      <c r="E641" s="378"/>
      <c r="F641" s="379"/>
      <c r="G641" s="379"/>
      <c r="H641" s="379"/>
      <c r="I641" s="378"/>
      <c r="J641" s="380"/>
      <c r="K641" s="380">
        <f t="shared" ref="K641:L641" si="104">SUM(K637:K640)</f>
        <v>0</v>
      </c>
      <c r="L641" s="381">
        <f t="shared" si="104"/>
        <v>0</v>
      </c>
    </row>
    <row r="642" spans="1:12" ht="12">
      <c r="A642" s="383"/>
      <c r="B642" s="383"/>
      <c r="C642" s="37"/>
      <c r="D642" s="379"/>
      <c r="E642" s="379"/>
      <c r="F642" s="379"/>
      <c r="G642" s="379"/>
      <c r="H642" s="379"/>
      <c r="I642" s="379"/>
      <c r="J642" s="394"/>
      <c r="K642" s="386"/>
      <c r="L642" s="381"/>
    </row>
    <row r="643" spans="1:12" ht="12">
      <c r="A643" s="383" t="s">
        <v>104</v>
      </c>
      <c r="B643" s="407" t="s">
        <v>166</v>
      </c>
      <c r="C643" s="403" t="s">
        <v>106</v>
      </c>
      <c r="D643" s="406" t="s">
        <v>233</v>
      </c>
      <c r="E643" s="379"/>
      <c r="F643" s="379"/>
      <c r="G643" s="379"/>
      <c r="H643" s="379"/>
      <c r="I643" s="379"/>
      <c r="J643" s="394"/>
      <c r="K643" s="386">
        <f t="shared" ref="K643:K647" si="105">L643/12</f>
        <v>0</v>
      </c>
      <c r="L643" s="395">
        <v>0</v>
      </c>
    </row>
    <row r="644" spans="1:12" ht="12">
      <c r="A644" s="383" t="s">
        <v>104</v>
      </c>
      <c r="B644" s="407" t="s">
        <v>168</v>
      </c>
      <c r="C644" s="403" t="s">
        <v>106</v>
      </c>
      <c r="D644" s="406" t="s">
        <v>234</v>
      </c>
      <c r="E644" s="379"/>
      <c r="F644" s="379"/>
      <c r="G644" s="379"/>
      <c r="H644" s="379"/>
      <c r="I644" s="379"/>
      <c r="J644" s="394"/>
      <c r="K644" s="386">
        <f t="shared" si="105"/>
        <v>0</v>
      </c>
      <c r="L644" s="408">
        <v>0</v>
      </c>
    </row>
    <row r="645" spans="1:12" ht="12">
      <c r="A645" s="383" t="s">
        <v>104</v>
      </c>
      <c r="B645" s="407" t="s">
        <v>261</v>
      </c>
      <c r="C645" s="403" t="s">
        <v>106</v>
      </c>
      <c r="D645" s="406" t="s">
        <v>150</v>
      </c>
      <c r="E645" s="379"/>
      <c r="F645" s="379"/>
      <c r="G645" s="379"/>
      <c r="H645" s="379"/>
      <c r="I645" s="379"/>
      <c r="J645" s="394"/>
      <c r="K645" s="386">
        <f t="shared" si="105"/>
        <v>4166.666666666667</v>
      </c>
      <c r="L645" s="395">
        <v>50000</v>
      </c>
    </row>
    <row r="646" spans="1:12" ht="12">
      <c r="A646" s="383" t="s">
        <v>104</v>
      </c>
      <c r="B646" s="407" t="s">
        <v>194</v>
      </c>
      <c r="C646" s="403" t="s">
        <v>106</v>
      </c>
      <c r="D646" s="379" t="s">
        <v>134</v>
      </c>
      <c r="E646" s="379"/>
      <c r="F646" s="379"/>
      <c r="G646" s="379"/>
      <c r="H646" s="379"/>
      <c r="I646" s="379"/>
      <c r="J646" s="394"/>
      <c r="K646" s="386">
        <f t="shared" si="105"/>
        <v>0</v>
      </c>
      <c r="L646" s="395">
        <v>0</v>
      </c>
    </row>
    <row r="647" spans="1:12" ht="12">
      <c r="A647" s="383" t="s">
        <v>104</v>
      </c>
      <c r="B647" s="407" t="s">
        <v>181</v>
      </c>
      <c r="C647" s="403" t="s">
        <v>106</v>
      </c>
      <c r="D647" s="379" t="s">
        <v>139</v>
      </c>
      <c r="E647" s="379"/>
      <c r="F647" s="379"/>
      <c r="G647" s="379"/>
      <c r="H647" s="379"/>
      <c r="I647" s="379"/>
      <c r="J647" s="394"/>
      <c r="K647" s="386">
        <f t="shared" si="105"/>
        <v>0</v>
      </c>
      <c r="L647" s="395">
        <v>0</v>
      </c>
    </row>
    <row r="648" spans="1:12" ht="12">
      <c r="A648" s="383"/>
      <c r="B648" s="383"/>
      <c r="C648" s="37"/>
      <c r="D648" s="378" t="s">
        <v>125</v>
      </c>
      <c r="E648" s="378"/>
      <c r="F648" s="379"/>
      <c r="G648" s="379"/>
      <c r="H648" s="379"/>
      <c r="I648" s="379"/>
      <c r="J648" s="405"/>
      <c r="K648" s="380">
        <f t="shared" ref="K648:L648" si="106">SUM(K643:K647)</f>
        <v>4166.666666666667</v>
      </c>
      <c r="L648" s="381">
        <f t="shared" si="106"/>
        <v>50000</v>
      </c>
    </row>
    <row r="649" spans="1:12" ht="12">
      <c r="A649" s="383"/>
      <c r="B649" s="383"/>
      <c r="C649" s="37"/>
      <c r="D649" s="379"/>
      <c r="E649" s="379"/>
      <c r="F649" s="379"/>
      <c r="G649" s="379"/>
      <c r="H649" s="379"/>
      <c r="I649" s="379"/>
      <c r="J649" s="405"/>
      <c r="K649" s="386"/>
      <c r="L649" s="381"/>
    </row>
    <row r="650" spans="1:12" ht="12">
      <c r="A650" s="383" t="s">
        <v>104</v>
      </c>
      <c r="B650" s="403">
        <v>4411</v>
      </c>
      <c r="C650" s="403" t="s">
        <v>106</v>
      </c>
      <c r="D650" s="411" t="s">
        <v>173</v>
      </c>
      <c r="E650" s="379"/>
      <c r="F650" s="379"/>
      <c r="G650" s="379"/>
      <c r="H650" s="379"/>
      <c r="I650" s="379"/>
      <c r="J650" s="386"/>
      <c r="K650" s="386">
        <f>L650/12</f>
        <v>65000</v>
      </c>
      <c r="L650" s="395">
        <v>780000</v>
      </c>
    </row>
    <row r="651" spans="1:12" ht="12">
      <c r="A651" s="383"/>
      <c r="B651" s="383"/>
      <c r="C651" s="37"/>
      <c r="D651" s="378" t="s">
        <v>125</v>
      </c>
      <c r="E651" s="378"/>
      <c r="F651" s="379"/>
      <c r="G651" s="379"/>
      <c r="H651" s="379"/>
      <c r="I651" s="378"/>
      <c r="J651" s="380"/>
      <c r="K651" s="380">
        <f t="shared" ref="K651:L651" si="107">SUM(K650)</f>
        <v>65000</v>
      </c>
      <c r="L651" s="381">
        <f t="shared" si="107"/>
        <v>780000</v>
      </c>
    </row>
    <row r="652" spans="1:12" ht="12">
      <c r="A652" s="383"/>
      <c r="B652" s="37"/>
      <c r="C652" s="37"/>
      <c r="D652" s="379"/>
      <c r="E652" s="378"/>
      <c r="F652" s="379"/>
      <c r="G652" s="379"/>
      <c r="H652" s="379"/>
      <c r="I652" s="378"/>
      <c r="J652" s="392"/>
      <c r="K652" s="380"/>
      <c r="L652" s="381"/>
    </row>
    <row r="653" spans="1:12" ht="12">
      <c r="A653" s="383"/>
      <c r="B653" s="37"/>
      <c r="C653" s="37"/>
      <c r="D653" s="378" t="s">
        <v>140</v>
      </c>
      <c r="E653" s="378"/>
      <c r="F653" s="379"/>
      <c r="G653" s="379"/>
      <c r="H653" s="379"/>
      <c r="I653" s="378"/>
      <c r="J653" s="392"/>
      <c r="K653" s="380">
        <f t="shared" ref="K653:L653" si="108">SUM(K641,K648,K635,K651)</f>
        <v>1774895.0508333335</v>
      </c>
      <c r="L653" s="381">
        <f t="shared" si="108"/>
        <v>21298740.609999999</v>
      </c>
    </row>
    <row r="654" spans="1:12" ht="12">
      <c r="A654" s="383"/>
      <c r="B654" s="37"/>
      <c r="C654" s="37"/>
      <c r="D654" s="379"/>
      <c r="E654" s="379"/>
      <c r="F654" s="379"/>
      <c r="G654" s="379"/>
      <c r="H654" s="379"/>
      <c r="I654" s="379"/>
      <c r="J654" s="386"/>
      <c r="K654" s="386"/>
      <c r="L654" s="395"/>
    </row>
    <row r="655" spans="1:12" ht="12">
      <c r="A655" s="383"/>
      <c r="B655" s="37"/>
      <c r="C655" s="37"/>
      <c r="D655" s="379"/>
      <c r="E655" s="379"/>
      <c r="F655" s="379"/>
      <c r="G655" s="379"/>
      <c r="H655" s="379"/>
      <c r="I655" s="379"/>
      <c r="J655" s="386"/>
      <c r="K655" s="386"/>
      <c r="L655" s="395"/>
    </row>
    <row r="656" spans="1:12" ht="12">
      <c r="A656" s="360" t="s">
        <v>91</v>
      </c>
      <c r="B656" s="359">
        <v>1</v>
      </c>
      <c r="C656" s="359"/>
      <c r="D656" s="378" t="s">
        <v>93</v>
      </c>
      <c r="E656" s="378"/>
      <c r="F656" s="378"/>
      <c r="G656" s="378"/>
      <c r="H656" s="378"/>
      <c r="I656" s="378"/>
      <c r="J656" s="378"/>
      <c r="K656" s="380"/>
      <c r="L656" s="381"/>
    </row>
    <row r="657" spans="1:12" ht="12">
      <c r="A657" s="360" t="s">
        <v>94</v>
      </c>
      <c r="B657" s="359">
        <v>3</v>
      </c>
      <c r="C657" s="359"/>
      <c r="D657" s="360" t="s">
        <v>154</v>
      </c>
      <c r="E657" s="378"/>
      <c r="F657" s="378"/>
      <c r="G657" s="378"/>
      <c r="H657" s="378"/>
      <c r="I657" s="378"/>
      <c r="J657" s="378"/>
      <c r="K657" s="380"/>
      <c r="L657" s="381"/>
    </row>
    <row r="658" spans="1:12" ht="12">
      <c r="A658" s="360" t="s">
        <v>96</v>
      </c>
      <c r="B658" s="359">
        <v>2</v>
      </c>
      <c r="C658" s="359"/>
      <c r="D658" s="378" t="s">
        <v>256</v>
      </c>
      <c r="E658" s="378"/>
      <c r="F658" s="378"/>
      <c r="G658" s="378"/>
      <c r="H658" s="378"/>
      <c r="I658" s="378"/>
      <c r="J658" s="378"/>
      <c r="K658" s="380"/>
      <c r="L658" s="381"/>
    </row>
    <row r="659" spans="1:12" ht="12">
      <c r="A659" s="360" t="s">
        <v>97</v>
      </c>
      <c r="B659" s="376" t="s">
        <v>54</v>
      </c>
      <c r="C659" s="376"/>
      <c r="D659" s="378" t="s">
        <v>55</v>
      </c>
      <c r="E659" s="379"/>
      <c r="F659" s="379"/>
      <c r="G659" s="379"/>
      <c r="H659" s="379"/>
      <c r="I659" s="378"/>
      <c r="J659" s="392"/>
      <c r="K659" s="380"/>
      <c r="L659" s="381"/>
    </row>
    <row r="660" spans="1:12" ht="12">
      <c r="A660" s="360" t="s">
        <v>99</v>
      </c>
      <c r="B660" s="376" t="s">
        <v>68</v>
      </c>
      <c r="C660" s="376"/>
      <c r="D660" s="378" t="s">
        <v>257</v>
      </c>
      <c r="E660" s="379"/>
      <c r="F660" s="379"/>
      <c r="G660" s="379"/>
      <c r="H660" s="379"/>
      <c r="I660" s="378"/>
      <c r="J660" s="378"/>
      <c r="K660" s="380"/>
      <c r="L660" s="381"/>
    </row>
    <row r="661" spans="1:12" ht="12">
      <c r="A661" s="383"/>
      <c r="B661" s="37"/>
      <c r="C661" s="383"/>
      <c r="D661" s="383"/>
      <c r="E661" s="400"/>
      <c r="F661" s="379"/>
      <c r="G661" s="379"/>
      <c r="H661" s="379"/>
      <c r="I661" s="379"/>
      <c r="J661" s="379"/>
      <c r="K661" s="386"/>
      <c r="L661" s="395"/>
    </row>
    <row r="662" spans="1:12" ht="12">
      <c r="A662" s="383"/>
      <c r="B662" s="37"/>
      <c r="C662" s="384" t="s">
        <v>277</v>
      </c>
      <c r="D662" s="378" t="s">
        <v>102</v>
      </c>
      <c r="E662" s="385" t="s">
        <v>278</v>
      </c>
      <c r="F662" s="379"/>
      <c r="G662" s="379"/>
      <c r="H662" s="379"/>
      <c r="I662" s="379"/>
      <c r="J662" s="379"/>
      <c r="K662" s="386"/>
      <c r="L662" s="369"/>
    </row>
    <row r="663" spans="1:12" ht="12">
      <c r="A663" s="383"/>
      <c r="B663" s="37"/>
      <c r="C663" s="383"/>
      <c r="D663" s="378"/>
      <c r="E663" s="379"/>
      <c r="F663" s="379"/>
      <c r="G663" s="379"/>
      <c r="H663" s="379"/>
      <c r="I663" s="379"/>
      <c r="J663" s="379"/>
      <c r="K663" s="386"/>
      <c r="L663" s="369"/>
    </row>
    <row r="664" spans="1:12" ht="12">
      <c r="A664" s="383" t="s">
        <v>104</v>
      </c>
      <c r="B664" s="388" t="s">
        <v>105</v>
      </c>
      <c r="C664" s="403" t="s">
        <v>106</v>
      </c>
      <c r="D664" s="140" t="s">
        <v>107</v>
      </c>
      <c r="E664" s="379"/>
      <c r="F664" s="379"/>
      <c r="G664" s="379"/>
      <c r="H664" s="379"/>
      <c r="I664" s="379"/>
      <c r="J664" s="386"/>
      <c r="K664" s="386">
        <f t="shared" ref="K664:K671" si="109">L664/12</f>
        <v>353592.89999999997</v>
      </c>
      <c r="L664" s="404">
        <v>4243114.8</v>
      </c>
    </row>
    <row r="665" spans="1:12" ht="12">
      <c r="A665" s="383" t="s">
        <v>104</v>
      </c>
      <c r="B665" s="388" t="s">
        <v>108</v>
      </c>
      <c r="C665" s="403" t="s">
        <v>106</v>
      </c>
      <c r="D665" s="140" t="s">
        <v>109</v>
      </c>
      <c r="E665" s="379"/>
      <c r="F665" s="379"/>
      <c r="G665" s="379"/>
      <c r="H665" s="379"/>
      <c r="I665" s="379"/>
      <c r="J665" s="386"/>
      <c r="K665" s="386">
        <f t="shared" si="109"/>
        <v>46026.140000000007</v>
      </c>
      <c r="L665" s="404">
        <v>552313.68000000005</v>
      </c>
    </row>
    <row r="666" spans="1:12" ht="12">
      <c r="A666" s="383" t="s">
        <v>104</v>
      </c>
      <c r="B666" s="388" t="s">
        <v>112</v>
      </c>
      <c r="C666" s="403" t="s">
        <v>106</v>
      </c>
      <c r="D666" s="140" t="s">
        <v>113</v>
      </c>
      <c r="E666" s="379"/>
      <c r="F666" s="379"/>
      <c r="G666" s="379"/>
      <c r="H666" s="379"/>
      <c r="I666" s="379"/>
      <c r="J666" s="386"/>
      <c r="K666" s="386">
        <f t="shared" si="109"/>
        <v>7935</v>
      </c>
      <c r="L666" s="404">
        <v>95220</v>
      </c>
    </row>
    <row r="667" spans="1:12" ht="12">
      <c r="A667" s="383" t="s">
        <v>104</v>
      </c>
      <c r="B667" s="388" t="s">
        <v>114</v>
      </c>
      <c r="C667" s="403" t="s">
        <v>106</v>
      </c>
      <c r="D667" s="140" t="s">
        <v>115</v>
      </c>
      <c r="E667" s="379"/>
      <c r="F667" s="379"/>
      <c r="G667" s="379"/>
      <c r="H667" s="379"/>
      <c r="I667" s="379"/>
      <c r="J667" s="386"/>
      <c r="K667" s="386">
        <f t="shared" si="109"/>
        <v>8114.8058333333329</v>
      </c>
      <c r="L667" s="404">
        <v>97377.67</v>
      </c>
    </row>
    <row r="668" spans="1:12" ht="12">
      <c r="A668" s="383" t="s">
        <v>104</v>
      </c>
      <c r="B668" s="388" t="s">
        <v>116</v>
      </c>
      <c r="C668" s="403" t="s">
        <v>106</v>
      </c>
      <c r="D668" s="390" t="s">
        <v>117</v>
      </c>
      <c r="E668" s="379"/>
      <c r="F668" s="379"/>
      <c r="G668" s="379"/>
      <c r="H668" s="379"/>
      <c r="I668" s="379"/>
      <c r="J668" s="386"/>
      <c r="K668" s="386">
        <f t="shared" si="109"/>
        <v>74899.244999999995</v>
      </c>
      <c r="L668" s="404">
        <v>898790.94</v>
      </c>
    </row>
    <row r="669" spans="1:12" ht="12">
      <c r="A669" s="383" t="s">
        <v>104</v>
      </c>
      <c r="B669" s="388" t="s">
        <v>119</v>
      </c>
      <c r="C669" s="403" t="s">
        <v>106</v>
      </c>
      <c r="D669" s="390" t="s">
        <v>120</v>
      </c>
      <c r="E669" s="379"/>
      <c r="F669" s="379"/>
      <c r="G669" s="379"/>
      <c r="H669" s="379"/>
      <c r="I669" s="379"/>
      <c r="J669" s="386"/>
      <c r="K669" s="386">
        <f t="shared" si="109"/>
        <v>43883.22</v>
      </c>
      <c r="L669" s="404">
        <v>526598.64</v>
      </c>
    </row>
    <row r="670" spans="1:12" ht="12">
      <c r="A670" s="383" t="s">
        <v>104</v>
      </c>
      <c r="B670" s="388" t="s">
        <v>121</v>
      </c>
      <c r="C670" s="403" t="s">
        <v>106</v>
      </c>
      <c r="D670" s="140" t="s">
        <v>122</v>
      </c>
      <c r="E670" s="379"/>
      <c r="F670" s="379"/>
      <c r="G670" s="379"/>
      <c r="H670" s="379"/>
      <c r="I670" s="379"/>
      <c r="J670" s="386"/>
      <c r="K670" s="386">
        <f t="shared" si="109"/>
        <v>20626.399999999998</v>
      </c>
      <c r="L670" s="391">
        <v>247516.79999999999</v>
      </c>
    </row>
    <row r="671" spans="1:12" ht="12">
      <c r="A671" s="383" t="s">
        <v>104</v>
      </c>
      <c r="B671" s="388" t="s">
        <v>123</v>
      </c>
      <c r="C671" s="403" t="s">
        <v>106</v>
      </c>
      <c r="D671" s="140" t="s">
        <v>124</v>
      </c>
      <c r="E671" s="379"/>
      <c r="F671" s="379"/>
      <c r="G671" s="379"/>
      <c r="H671" s="379"/>
      <c r="I671" s="379"/>
      <c r="J671" s="386"/>
      <c r="K671" s="386">
        <f t="shared" si="109"/>
        <v>10325.333333333334</v>
      </c>
      <c r="L671" s="404">
        <v>123904</v>
      </c>
    </row>
    <row r="672" spans="1:12" ht="12">
      <c r="A672" s="383"/>
      <c r="B672" s="37"/>
      <c r="C672" s="383"/>
      <c r="D672" s="378" t="s">
        <v>125</v>
      </c>
      <c r="E672" s="378"/>
      <c r="F672" s="379"/>
      <c r="G672" s="379"/>
      <c r="H672" s="379"/>
      <c r="I672" s="378"/>
      <c r="J672" s="380"/>
      <c r="K672" s="380">
        <f t="shared" ref="K672" si="110">SUM(K664:K671)</f>
        <v>565403.04416666669</v>
      </c>
      <c r="L672" s="381">
        <f>SUM(L664:L671)</f>
        <v>6784836.5299999993</v>
      </c>
    </row>
    <row r="673" spans="1:12" ht="12">
      <c r="A673" s="383"/>
      <c r="B673" s="37"/>
      <c r="C673" s="37"/>
      <c r="D673" s="379"/>
      <c r="E673" s="379"/>
      <c r="F673" s="379"/>
      <c r="G673" s="379"/>
      <c r="H673" s="379"/>
      <c r="I673" s="378"/>
      <c r="J673" s="380"/>
      <c r="K673" s="386"/>
      <c r="L673" s="395"/>
    </row>
    <row r="674" spans="1:12" ht="12">
      <c r="A674" s="383" t="s">
        <v>104</v>
      </c>
      <c r="B674" s="407" t="s">
        <v>189</v>
      </c>
      <c r="C674" s="403" t="s">
        <v>106</v>
      </c>
      <c r="D674" s="379" t="s">
        <v>127</v>
      </c>
      <c r="E674" s="379"/>
      <c r="F674" s="379"/>
      <c r="G674" s="379"/>
      <c r="H674" s="379"/>
      <c r="I674" s="379"/>
      <c r="J674" s="394"/>
      <c r="K674" s="386">
        <f t="shared" ref="K674:K678" si="111">L674/12</f>
        <v>0</v>
      </c>
      <c r="L674" s="395">
        <v>0</v>
      </c>
    </row>
    <row r="675" spans="1:12" ht="12">
      <c r="A675" s="383" t="s">
        <v>104</v>
      </c>
      <c r="B675" s="407" t="s">
        <v>192</v>
      </c>
      <c r="C675" s="403" t="s">
        <v>106</v>
      </c>
      <c r="D675" s="379" t="s">
        <v>132</v>
      </c>
      <c r="E675" s="379"/>
      <c r="F675" s="379"/>
      <c r="G675" s="379"/>
      <c r="H675" s="379"/>
      <c r="I675" s="379"/>
      <c r="J675" s="394"/>
      <c r="K675" s="386">
        <f t="shared" si="111"/>
        <v>0</v>
      </c>
      <c r="L675" s="395">
        <v>0</v>
      </c>
    </row>
    <row r="676" spans="1:12" ht="12">
      <c r="A676" s="383" t="s">
        <v>104</v>
      </c>
      <c r="B676" s="407" t="s">
        <v>193</v>
      </c>
      <c r="C676" s="403" t="s">
        <v>106</v>
      </c>
      <c r="D676" s="406" t="s">
        <v>133</v>
      </c>
      <c r="E676" s="379"/>
      <c r="F676" s="379"/>
      <c r="G676" s="379"/>
      <c r="H676" s="379"/>
      <c r="I676" s="379"/>
      <c r="J676" s="394"/>
      <c r="K676" s="386">
        <f t="shared" si="111"/>
        <v>0</v>
      </c>
      <c r="L676" s="395">
        <v>0</v>
      </c>
    </row>
    <row r="677" spans="1:12" ht="12">
      <c r="A677" s="383" t="s">
        <v>104</v>
      </c>
      <c r="B677" s="407" t="s">
        <v>260</v>
      </c>
      <c r="C677" s="403" t="s">
        <v>106</v>
      </c>
      <c r="D677" s="406" t="s">
        <v>186</v>
      </c>
      <c r="E677" s="379"/>
      <c r="F677" s="379"/>
      <c r="G677" s="379"/>
      <c r="H677" s="379"/>
      <c r="I677" s="379"/>
      <c r="J677" s="394"/>
      <c r="K677" s="386">
        <f t="shared" si="111"/>
        <v>0</v>
      </c>
      <c r="L677" s="395">
        <v>0</v>
      </c>
    </row>
    <row r="678" spans="1:12" ht="12">
      <c r="A678" s="383" t="s">
        <v>104</v>
      </c>
      <c r="B678" s="383" t="s">
        <v>280</v>
      </c>
      <c r="C678" s="37" t="s">
        <v>106</v>
      </c>
      <c r="D678" s="411" t="s">
        <v>281</v>
      </c>
      <c r="E678" s="378"/>
      <c r="F678" s="379"/>
      <c r="G678" s="379"/>
      <c r="H678" s="379"/>
      <c r="I678" s="378"/>
      <c r="J678" s="380"/>
      <c r="K678" s="386">
        <f t="shared" si="111"/>
        <v>0</v>
      </c>
      <c r="L678" s="395">
        <v>0</v>
      </c>
    </row>
    <row r="679" spans="1:12" ht="12">
      <c r="A679" s="383"/>
      <c r="B679" s="383"/>
      <c r="C679" s="37"/>
      <c r="D679" s="378" t="s">
        <v>125</v>
      </c>
      <c r="E679" s="378"/>
      <c r="F679" s="379"/>
      <c r="G679" s="379"/>
      <c r="H679" s="379"/>
      <c r="I679" s="378"/>
      <c r="J679" s="380"/>
      <c r="K679" s="380">
        <f t="shared" ref="K679" si="112">SUM(K674:K678)</f>
        <v>0</v>
      </c>
      <c r="L679" s="381">
        <f>SUM(L674:L678)</f>
        <v>0</v>
      </c>
    </row>
    <row r="680" spans="1:12" ht="12">
      <c r="A680" s="383"/>
      <c r="B680" s="383"/>
      <c r="C680" s="37"/>
      <c r="D680" s="379"/>
      <c r="E680" s="378"/>
      <c r="F680" s="379"/>
      <c r="G680" s="379"/>
      <c r="H680" s="379"/>
      <c r="I680" s="378"/>
      <c r="J680" s="380"/>
      <c r="K680" s="380"/>
      <c r="L680" s="381"/>
    </row>
    <row r="681" spans="1:12" ht="12">
      <c r="A681" s="383" t="s">
        <v>104</v>
      </c>
      <c r="B681" s="407" t="s">
        <v>194</v>
      </c>
      <c r="C681" s="403" t="s">
        <v>106</v>
      </c>
      <c r="D681" s="379" t="s">
        <v>134</v>
      </c>
      <c r="E681" s="379"/>
      <c r="F681" s="379"/>
      <c r="G681" s="379"/>
      <c r="H681" s="379"/>
      <c r="I681" s="379"/>
      <c r="J681" s="394"/>
      <c r="K681" s="386">
        <f t="shared" ref="K681:K682" si="113">L681/12</f>
        <v>0</v>
      </c>
      <c r="L681" s="395">
        <v>0</v>
      </c>
    </row>
    <row r="682" spans="1:12" ht="12">
      <c r="A682" s="383" t="s">
        <v>104</v>
      </c>
      <c r="B682" s="407" t="s">
        <v>195</v>
      </c>
      <c r="C682" s="403" t="s">
        <v>106</v>
      </c>
      <c r="D682" s="406" t="s">
        <v>196</v>
      </c>
      <c r="E682" s="379"/>
      <c r="F682" s="379"/>
      <c r="G682" s="379"/>
      <c r="H682" s="379"/>
      <c r="I682" s="379"/>
      <c r="J682" s="394"/>
      <c r="K682" s="386">
        <f t="shared" si="113"/>
        <v>0</v>
      </c>
      <c r="L682" s="395">
        <v>0</v>
      </c>
    </row>
    <row r="683" spans="1:12" ht="12">
      <c r="A683" s="383"/>
      <c r="B683" s="37"/>
      <c r="C683" s="383"/>
      <c r="D683" s="378" t="s">
        <v>125</v>
      </c>
      <c r="E683" s="378"/>
      <c r="F683" s="379"/>
      <c r="G683" s="379"/>
      <c r="H683" s="379"/>
      <c r="I683" s="378"/>
      <c r="J683" s="398"/>
      <c r="K683" s="399">
        <f t="shared" ref="K683:L683" si="114">SUM(K681:K682)</f>
        <v>0</v>
      </c>
      <c r="L683" s="393">
        <f t="shared" si="114"/>
        <v>0</v>
      </c>
    </row>
    <row r="684" spans="1:12" ht="12">
      <c r="A684" s="383"/>
      <c r="B684" s="37"/>
      <c r="C684" s="383"/>
      <c r="D684" s="379"/>
      <c r="E684" s="379"/>
      <c r="F684" s="379"/>
      <c r="G684" s="379"/>
      <c r="H684" s="379"/>
      <c r="I684" s="379"/>
      <c r="J684" s="379"/>
      <c r="K684" s="386"/>
      <c r="L684" s="393"/>
    </row>
    <row r="685" spans="1:12" ht="12">
      <c r="A685" s="383"/>
      <c r="B685" s="37"/>
      <c r="C685" s="37"/>
      <c r="D685" s="378" t="s">
        <v>140</v>
      </c>
      <c r="E685" s="378"/>
      <c r="F685" s="379"/>
      <c r="G685" s="379"/>
      <c r="H685" s="379"/>
      <c r="I685" s="379"/>
      <c r="J685" s="392"/>
      <c r="K685" s="380">
        <f t="shared" ref="K685:L685" si="115">SUM(K683,K679,K672)</f>
        <v>565403.04416666669</v>
      </c>
      <c r="L685" s="381">
        <f t="shared" si="115"/>
        <v>6784836.5299999993</v>
      </c>
    </row>
    <row r="686" spans="1:12" ht="12">
      <c r="A686" s="383"/>
      <c r="B686" s="383"/>
      <c r="C686" s="37"/>
      <c r="D686" s="379"/>
      <c r="E686" s="379"/>
      <c r="F686" s="379"/>
      <c r="G686" s="379"/>
      <c r="H686" s="379"/>
      <c r="I686" s="379"/>
      <c r="J686" s="394"/>
      <c r="K686" s="386"/>
      <c r="L686" s="387"/>
    </row>
    <row r="687" spans="1:12" ht="12">
      <c r="A687" s="383"/>
      <c r="B687" s="383"/>
      <c r="C687" s="37"/>
      <c r="D687" s="378" t="s">
        <v>152</v>
      </c>
      <c r="E687" s="378"/>
      <c r="F687" s="379"/>
      <c r="G687" s="379"/>
      <c r="H687" s="379"/>
      <c r="I687" s="378"/>
      <c r="J687" s="392"/>
      <c r="K687" s="380">
        <f>SUM(K685+K653+K608+K570)</f>
        <v>4082445.915</v>
      </c>
      <c r="L687" s="381">
        <f>SUM(L685+L653+L608+L570)</f>
        <v>48989350.979999997</v>
      </c>
    </row>
    <row r="688" spans="1:12" ht="12">
      <c r="A688" s="360"/>
      <c r="B688" s="359"/>
      <c r="C688" s="359"/>
      <c r="D688" s="378"/>
      <c r="E688" s="378"/>
      <c r="F688" s="378"/>
      <c r="G688" s="378"/>
      <c r="H688" s="378"/>
      <c r="I688" s="378"/>
      <c r="J688" s="392"/>
      <c r="K688" s="380"/>
      <c r="L688" s="369"/>
    </row>
    <row r="689" spans="1:12" ht="12">
      <c r="A689" s="360"/>
      <c r="B689" s="359"/>
      <c r="C689" s="359"/>
      <c r="D689" s="378"/>
      <c r="E689" s="378"/>
      <c r="F689" s="378"/>
      <c r="G689" s="378"/>
      <c r="H689" s="378"/>
      <c r="I689" s="378"/>
      <c r="J689" s="392"/>
      <c r="K689" s="380"/>
      <c r="L689" s="369"/>
    </row>
    <row r="690" spans="1:12" ht="12">
      <c r="A690" s="360"/>
      <c r="B690" s="359"/>
      <c r="C690" s="359"/>
      <c r="D690" s="378"/>
      <c r="E690" s="378"/>
      <c r="F690" s="378"/>
      <c r="G690" s="378"/>
      <c r="H690" s="378"/>
      <c r="I690" s="378"/>
      <c r="J690" s="392"/>
      <c r="K690" s="380"/>
      <c r="L690" s="369"/>
    </row>
    <row r="691" spans="1:12" ht="12">
      <c r="A691" s="360"/>
      <c r="B691" s="359"/>
      <c r="C691" s="359"/>
      <c r="D691" s="378"/>
      <c r="E691" s="378"/>
      <c r="F691" s="378"/>
      <c r="G691" s="378"/>
      <c r="H691" s="378"/>
      <c r="I691" s="378"/>
      <c r="J691" s="392"/>
      <c r="K691" s="380"/>
      <c r="L691" s="369"/>
    </row>
    <row r="692" spans="1:12" ht="12">
      <c r="A692" s="360"/>
      <c r="B692" s="359"/>
      <c r="C692" s="359"/>
      <c r="D692" s="378"/>
      <c r="E692" s="378"/>
      <c r="F692" s="378"/>
      <c r="G692" s="378"/>
      <c r="H692" s="378"/>
      <c r="I692" s="378"/>
      <c r="J692" s="392"/>
      <c r="K692" s="380"/>
      <c r="L692" s="369"/>
    </row>
    <row r="693" spans="1:12" ht="12">
      <c r="A693" s="360"/>
      <c r="B693" s="359"/>
      <c r="C693" s="359"/>
      <c r="D693" s="378"/>
      <c r="E693" s="378"/>
      <c r="F693" s="378"/>
      <c r="G693" s="378"/>
      <c r="H693" s="378"/>
      <c r="I693" s="378"/>
      <c r="J693" s="392"/>
      <c r="K693" s="380"/>
      <c r="L693" s="369"/>
    </row>
    <row r="694" spans="1:12" ht="12">
      <c r="A694" s="360" t="s">
        <v>91</v>
      </c>
      <c r="B694" s="359">
        <v>1</v>
      </c>
      <c r="C694" s="359"/>
      <c r="D694" s="378" t="s">
        <v>93</v>
      </c>
      <c r="E694" s="378"/>
      <c r="F694" s="378"/>
      <c r="G694" s="378"/>
      <c r="H694" s="378"/>
      <c r="I694" s="378"/>
      <c r="J694" s="392"/>
      <c r="K694" s="380"/>
      <c r="L694" s="369"/>
    </row>
    <row r="695" spans="1:12" ht="12">
      <c r="A695" s="360" t="s">
        <v>94</v>
      </c>
      <c r="B695" s="359">
        <v>5</v>
      </c>
      <c r="C695" s="359"/>
      <c r="D695" s="378" t="s">
        <v>283</v>
      </c>
      <c r="E695" s="378"/>
      <c r="F695" s="378"/>
      <c r="G695" s="378"/>
      <c r="H695" s="378"/>
      <c r="I695" s="378"/>
      <c r="J695" s="392"/>
      <c r="K695" s="380"/>
      <c r="L695" s="369"/>
    </row>
    <row r="696" spans="1:12" ht="12">
      <c r="A696" s="360" t="s">
        <v>96</v>
      </c>
      <c r="B696" s="359">
        <v>2</v>
      </c>
      <c r="C696" s="359"/>
      <c r="D696" s="378" t="s">
        <v>284</v>
      </c>
      <c r="E696" s="378"/>
      <c r="F696" s="378"/>
      <c r="G696" s="378"/>
      <c r="H696" s="378"/>
      <c r="I696" s="378"/>
      <c r="J696" s="392"/>
      <c r="K696" s="380"/>
      <c r="L696" s="369"/>
    </row>
    <row r="697" spans="1:12" ht="12">
      <c r="A697" s="360" t="s">
        <v>97</v>
      </c>
      <c r="B697" s="376" t="s">
        <v>54</v>
      </c>
      <c r="C697" s="376"/>
      <c r="D697" s="378" t="s">
        <v>55</v>
      </c>
      <c r="E697" s="378"/>
      <c r="F697" s="378"/>
      <c r="G697" s="378"/>
      <c r="H697" s="378"/>
      <c r="I697" s="378"/>
      <c r="J697" s="378"/>
      <c r="K697" s="380"/>
      <c r="L697" s="369"/>
    </row>
    <row r="698" spans="1:12" ht="12">
      <c r="A698" s="360" t="s">
        <v>99</v>
      </c>
      <c r="B698" s="376" t="s">
        <v>70</v>
      </c>
      <c r="C698" s="376"/>
      <c r="D698" s="378" t="s">
        <v>285</v>
      </c>
      <c r="E698" s="378"/>
      <c r="F698" s="378"/>
      <c r="G698" s="378"/>
      <c r="H698" s="378"/>
      <c r="I698" s="378"/>
      <c r="J698" s="378"/>
      <c r="K698" s="380"/>
      <c r="L698" s="369"/>
    </row>
    <row r="699" spans="1:12" ht="12">
      <c r="A699" s="367"/>
      <c r="B699" s="376"/>
      <c r="C699" s="383"/>
      <c r="D699" s="378"/>
      <c r="E699" s="379"/>
      <c r="F699" s="379"/>
      <c r="G699" s="379"/>
      <c r="H699" s="379"/>
      <c r="I699" s="379"/>
      <c r="J699" s="379"/>
      <c r="K699" s="386"/>
      <c r="L699" s="369"/>
    </row>
    <row r="700" spans="1:12" ht="12">
      <c r="A700" s="376"/>
      <c r="B700" s="37"/>
      <c r="C700" s="384" t="s">
        <v>286</v>
      </c>
      <c r="D700" s="378" t="s">
        <v>102</v>
      </c>
      <c r="E700" s="385" t="s">
        <v>287</v>
      </c>
      <c r="F700" s="379"/>
      <c r="G700" s="379"/>
      <c r="H700" s="379"/>
      <c r="I700" s="379"/>
      <c r="J700" s="379"/>
      <c r="K700" s="386"/>
      <c r="L700" s="369"/>
    </row>
    <row r="701" spans="1:12" ht="12">
      <c r="A701" s="376"/>
      <c r="B701" s="37"/>
      <c r="C701" s="384"/>
      <c r="D701" s="378"/>
      <c r="E701" s="385"/>
      <c r="F701" s="379"/>
      <c r="G701" s="379"/>
      <c r="H701" s="379"/>
      <c r="I701" s="379"/>
      <c r="J701" s="379"/>
      <c r="K701" s="386"/>
      <c r="L701" s="369"/>
    </row>
    <row r="702" spans="1:12" ht="12">
      <c r="A702" s="383" t="s">
        <v>104</v>
      </c>
      <c r="B702" s="388" t="s">
        <v>105</v>
      </c>
      <c r="C702" s="403" t="s">
        <v>106</v>
      </c>
      <c r="D702" s="140" t="s">
        <v>107</v>
      </c>
      <c r="E702" s="379"/>
      <c r="F702" s="379"/>
      <c r="G702" s="379"/>
      <c r="H702" s="379"/>
      <c r="I702" s="379"/>
      <c r="J702" s="386"/>
      <c r="K702" s="386">
        <f t="shared" ref="K702:K710" si="116">L702/12</f>
        <v>171138.76</v>
      </c>
      <c r="L702" s="404">
        <v>2053665.12</v>
      </c>
    </row>
    <row r="703" spans="1:12" ht="12">
      <c r="A703" s="383" t="s">
        <v>104</v>
      </c>
      <c r="B703" s="388" t="s">
        <v>108</v>
      </c>
      <c r="C703" s="403" t="s">
        <v>106</v>
      </c>
      <c r="D703" s="140" t="s">
        <v>109</v>
      </c>
      <c r="E703" s="379"/>
      <c r="F703" s="379"/>
      <c r="G703" s="379"/>
      <c r="H703" s="379"/>
      <c r="I703" s="379"/>
      <c r="J703" s="386"/>
      <c r="K703" s="386">
        <f t="shared" si="116"/>
        <v>41575.340000000004</v>
      </c>
      <c r="L703" s="404">
        <v>498904.08</v>
      </c>
    </row>
    <row r="704" spans="1:12" ht="12">
      <c r="A704" s="383" t="s">
        <v>104</v>
      </c>
      <c r="B704" s="388" t="s">
        <v>110</v>
      </c>
      <c r="C704" s="403" t="s">
        <v>106</v>
      </c>
      <c r="D704" s="140" t="s">
        <v>111</v>
      </c>
      <c r="E704" s="379"/>
      <c r="F704" s="379"/>
      <c r="G704" s="379"/>
      <c r="H704" s="379"/>
      <c r="I704" s="379"/>
      <c r="J704" s="386"/>
      <c r="K704" s="386">
        <f t="shared" si="116"/>
        <v>18082.753333333334</v>
      </c>
      <c r="L704" s="404">
        <v>216993.04</v>
      </c>
    </row>
    <row r="705" spans="1:12" ht="12">
      <c r="A705" s="383" t="s">
        <v>104</v>
      </c>
      <c r="B705" s="388" t="s">
        <v>112</v>
      </c>
      <c r="C705" s="403" t="s">
        <v>106</v>
      </c>
      <c r="D705" s="140" t="s">
        <v>113</v>
      </c>
      <c r="E705" s="379"/>
      <c r="F705" s="379"/>
      <c r="G705" s="379"/>
      <c r="H705" s="379"/>
      <c r="I705" s="379"/>
      <c r="J705" s="386"/>
      <c r="K705" s="386">
        <f t="shared" si="116"/>
        <v>1369</v>
      </c>
      <c r="L705" s="404">
        <v>16428</v>
      </c>
    </row>
    <row r="706" spans="1:12" ht="12">
      <c r="A706" s="383" t="s">
        <v>104</v>
      </c>
      <c r="B706" s="388" t="s">
        <v>114</v>
      </c>
      <c r="C706" s="403" t="s">
        <v>106</v>
      </c>
      <c r="D706" s="140" t="s">
        <v>115</v>
      </c>
      <c r="E706" s="379"/>
      <c r="F706" s="379"/>
      <c r="G706" s="379"/>
      <c r="H706" s="379"/>
      <c r="I706" s="379"/>
      <c r="J706" s="386"/>
      <c r="K706" s="386">
        <f t="shared" si="116"/>
        <v>3708.0108333333333</v>
      </c>
      <c r="L706" s="404">
        <v>44496.13</v>
      </c>
    </row>
    <row r="707" spans="1:12" ht="12">
      <c r="A707" s="383" t="s">
        <v>104</v>
      </c>
      <c r="B707" s="388" t="s">
        <v>116</v>
      </c>
      <c r="C707" s="403" t="s">
        <v>106</v>
      </c>
      <c r="D707" s="390" t="s">
        <v>117</v>
      </c>
      <c r="E707" s="379"/>
      <c r="F707" s="379"/>
      <c r="G707" s="379"/>
      <c r="H707" s="379"/>
      <c r="I707" s="379"/>
      <c r="J707" s="386"/>
      <c r="K707" s="386">
        <f t="shared" si="116"/>
        <v>43774.380000000005</v>
      </c>
      <c r="L707" s="404">
        <v>525292.56000000006</v>
      </c>
    </row>
    <row r="708" spans="1:12" ht="12">
      <c r="A708" s="383" t="s">
        <v>104</v>
      </c>
      <c r="B708" s="388" t="s">
        <v>119</v>
      </c>
      <c r="C708" s="403" t="s">
        <v>106</v>
      </c>
      <c r="D708" s="390" t="s">
        <v>120</v>
      </c>
      <c r="E708" s="379"/>
      <c r="F708" s="379"/>
      <c r="G708" s="379"/>
      <c r="H708" s="379"/>
      <c r="I708" s="379"/>
      <c r="J708" s="386"/>
      <c r="K708" s="386">
        <f t="shared" si="116"/>
        <v>34662.6</v>
      </c>
      <c r="L708" s="404">
        <v>415951.2</v>
      </c>
    </row>
    <row r="709" spans="1:12" ht="12">
      <c r="A709" s="383" t="s">
        <v>104</v>
      </c>
      <c r="B709" s="388" t="s">
        <v>121</v>
      </c>
      <c r="C709" s="403" t="s">
        <v>106</v>
      </c>
      <c r="D709" s="140" t="s">
        <v>122</v>
      </c>
      <c r="E709" s="379"/>
      <c r="F709" s="379"/>
      <c r="G709" s="379"/>
      <c r="H709" s="379"/>
      <c r="I709" s="379"/>
      <c r="J709" s="386"/>
      <c r="K709" s="386">
        <f t="shared" si="116"/>
        <v>5380.8</v>
      </c>
      <c r="L709" s="391">
        <v>64569.599999999999</v>
      </c>
    </row>
    <row r="710" spans="1:12" ht="12">
      <c r="A710" s="383" t="s">
        <v>104</v>
      </c>
      <c r="B710" s="388" t="s">
        <v>123</v>
      </c>
      <c r="C710" s="403" t="s">
        <v>106</v>
      </c>
      <c r="D710" s="140" t="s">
        <v>124</v>
      </c>
      <c r="E710" s="379"/>
      <c r="F710" s="379"/>
      <c r="G710" s="379"/>
      <c r="H710" s="379"/>
      <c r="I710" s="379"/>
      <c r="J710" s="386"/>
      <c r="K710" s="386">
        <f t="shared" si="116"/>
        <v>3366.9166666666665</v>
      </c>
      <c r="L710" s="404">
        <v>40403</v>
      </c>
    </row>
    <row r="711" spans="1:12" ht="12">
      <c r="A711" s="383"/>
      <c r="B711" s="37"/>
      <c r="C711" s="383"/>
      <c r="D711" s="378" t="s">
        <v>125</v>
      </c>
      <c r="E711" s="378"/>
      <c r="F711" s="379"/>
      <c r="G711" s="379"/>
      <c r="H711" s="379"/>
      <c r="I711" s="378"/>
      <c r="J711" s="380"/>
      <c r="K711" s="380">
        <f t="shared" ref="K711" si="117">SUM(K702:K710)</f>
        <v>323058.56083333329</v>
      </c>
      <c r="L711" s="381">
        <f>SUM(L702:L710)</f>
        <v>3876702.7300000004</v>
      </c>
    </row>
    <row r="712" spans="1:12" ht="12">
      <c r="A712" s="383"/>
      <c r="B712" s="37"/>
      <c r="C712" s="383"/>
      <c r="D712" s="379"/>
      <c r="E712" s="379"/>
      <c r="F712" s="379"/>
      <c r="G712" s="379"/>
      <c r="H712" s="379"/>
      <c r="I712" s="378"/>
      <c r="J712" s="380"/>
      <c r="K712" s="380"/>
      <c r="L712" s="381"/>
    </row>
    <row r="713" spans="1:12" ht="12">
      <c r="A713" s="383" t="s">
        <v>104</v>
      </c>
      <c r="B713" s="403">
        <v>2211</v>
      </c>
      <c r="C713" s="403" t="s">
        <v>106</v>
      </c>
      <c r="D713" s="379" t="s">
        <v>132</v>
      </c>
      <c r="E713" s="379"/>
      <c r="F713" s="379"/>
      <c r="G713" s="379"/>
      <c r="H713" s="379"/>
      <c r="I713" s="379"/>
      <c r="J713" s="394"/>
      <c r="K713" s="386">
        <f t="shared" ref="K713:K715" si="118">L713/12</f>
        <v>0</v>
      </c>
      <c r="L713" s="395">
        <v>0</v>
      </c>
    </row>
    <row r="714" spans="1:12" ht="12">
      <c r="A714" s="383" t="s">
        <v>104</v>
      </c>
      <c r="B714" s="403">
        <v>2611</v>
      </c>
      <c r="C714" s="403" t="s">
        <v>106</v>
      </c>
      <c r="D714" s="406" t="s">
        <v>133</v>
      </c>
      <c r="E714" s="379"/>
      <c r="F714" s="379"/>
      <c r="G714" s="379"/>
      <c r="H714" s="379"/>
      <c r="I714" s="379"/>
      <c r="J714" s="394"/>
      <c r="K714" s="386">
        <f t="shared" si="118"/>
        <v>0</v>
      </c>
      <c r="L714" s="395">
        <v>0</v>
      </c>
    </row>
    <row r="715" spans="1:12" ht="12">
      <c r="A715" s="383" t="s">
        <v>104</v>
      </c>
      <c r="B715" s="403">
        <v>2911</v>
      </c>
      <c r="C715" s="403" t="s">
        <v>106</v>
      </c>
      <c r="D715" s="406" t="s">
        <v>186</v>
      </c>
      <c r="E715" s="379"/>
      <c r="F715" s="379"/>
      <c r="G715" s="379"/>
      <c r="H715" s="379"/>
      <c r="I715" s="379"/>
      <c r="J715" s="394"/>
      <c r="K715" s="386">
        <f t="shared" si="118"/>
        <v>0</v>
      </c>
      <c r="L715" s="395">
        <v>0</v>
      </c>
    </row>
    <row r="716" spans="1:12" ht="12">
      <c r="A716" s="383"/>
      <c r="B716" s="383"/>
      <c r="C716" s="37"/>
      <c r="D716" s="378" t="s">
        <v>125</v>
      </c>
      <c r="E716" s="378"/>
      <c r="F716" s="379"/>
      <c r="G716" s="379"/>
      <c r="H716" s="379"/>
      <c r="I716" s="378"/>
      <c r="J716" s="380"/>
      <c r="K716" s="380">
        <f t="shared" ref="K716" si="119">SUM(K713:K715)</f>
        <v>0</v>
      </c>
      <c r="L716" s="381">
        <f>SUM(L713:L715)</f>
        <v>0</v>
      </c>
    </row>
    <row r="717" spans="1:12" ht="12">
      <c r="A717" s="383"/>
      <c r="B717" s="383"/>
      <c r="C717" s="37"/>
      <c r="D717" s="379"/>
      <c r="E717" s="379"/>
      <c r="F717" s="379"/>
      <c r="G717" s="379"/>
      <c r="H717" s="379"/>
      <c r="I717" s="378"/>
      <c r="J717" s="380"/>
      <c r="K717" s="380"/>
      <c r="L717" s="381"/>
    </row>
    <row r="718" spans="1:12" ht="12">
      <c r="A718" s="383" t="s">
        <v>104</v>
      </c>
      <c r="B718" s="403">
        <v>3311</v>
      </c>
      <c r="C718" s="403" t="s">
        <v>106</v>
      </c>
      <c r="D718" s="406" t="s">
        <v>263</v>
      </c>
      <c r="E718" s="379"/>
      <c r="F718" s="379"/>
      <c r="G718" s="379"/>
      <c r="H718" s="379"/>
      <c r="I718" s="379"/>
      <c r="J718" s="394"/>
      <c r="K718" s="386">
        <f t="shared" ref="K718:K728" si="120">L718/12</f>
        <v>50000</v>
      </c>
      <c r="L718" s="395">
        <v>600000</v>
      </c>
    </row>
    <row r="719" spans="1:12" ht="12">
      <c r="A719" s="383" t="s">
        <v>104</v>
      </c>
      <c r="B719" s="403">
        <v>3351</v>
      </c>
      <c r="C719" s="403" t="s">
        <v>106</v>
      </c>
      <c r="D719" s="406" t="s">
        <v>635</v>
      </c>
      <c r="E719" s="379"/>
      <c r="F719" s="379"/>
      <c r="G719" s="379"/>
      <c r="H719" s="379"/>
      <c r="I719" s="379"/>
      <c r="J719" s="394"/>
      <c r="K719" s="386"/>
      <c r="L719" s="395">
        <v>1700000</v>
      </c>
    </row>
    <row r="720" spans="1:12" ht="12">
      <c r="A720" s="383" t="s">
        <v>104</v>
      </c>
      <c r="B720" s="407" t="s">
        <v>194</v>
      </c>
      <c r="C720" s="403" t="s">
        <v>106</v>
      </c>
      <c r="D720" s="379" t="s">
        <v>134</v>
      </c>
      <c r="E720" s="379"/>
      <c r="F720" s="379"/>
      <c r="G720" s="379"/>
      <c r="H720" s="379"/>
      <c r="I720" s="379"/>
      <c r="J720" s="394"/>
      <c r="K720" s="386">
        <f t="shared" si="120"/>
        <v>0</v>
      </c>
      <c r="L720" s="395">
        <v>0</v>
      </c>
    </row>
    <row r="721" spans="1:12" ht="12">
      <c r="A721" s="383" t="s">
        <v>104</v>
      </c>
      <c r="B721" s="403">
        <v>3411</v>
      </c>
      <c r="C721" s="403" t="s">
        <v>106</v>
      </c>
      <c r="D721" s="406" t="s">
        <v>295</v>
      </c>
      <c r="E721" s="379"/>
      <c r="F721" s="379"/>
      <c r="G721" s="379"/>
      <c r="H721" s="379"/>
      <c r="I721" s="379"/>
      <c r="J721" s="394"/>
      <c r="K721" s="386">
        <f t="shared" si="120"/>
        <v>176000</v>
      </c>
      <c r="L721" s="395">
        <v>2112000</v>
      </c>
    </row>
    <row r="722" spans="1:12" ht="12">
      <c r="A722" s="383" t="s">
        <v>104</v>
      </c>
      <c r="B722" s="407" t="s">
        <v>206</v>
      </c>
      <c r="C722" s="403" t="s">
        <v>106</v>
      </c>
      <c r="D722" s="379" t="s">
        <v>135</v>
      </c>
      <c r="E722" s="379"/>
      <c r="F722" s="379"/>
      <c r="G722" s="379"/>
      <c r="H722" s="379"/>
      <c r="I722" s="379"/>
      <c r="J722" s="394"/>
      <c r="K722" s="386">
        <f t="shared" si="120"/>
        <v>0</v>
      </c>
      <c r="L722" s="395">
        <v>0</v>
      </c>
    </row>
    <row r="723" spans="1:12" ht="12">
      <c r="A723" s="383" t="s">
        <v>104</v>
      </c>
      <c r="B723" s="403">
        <v>3721</v>
      </c>
      <c r="C723" s="403" t="s">
        <v>106</v>
      </c>
      <c r="D723" s="406" t="s">
        <v>137</v>
      </c>
      <c r="E723" s="379"/>
      <c r="F723" s="379"/>
      <c r="G723" s="379"/>
      <c r="H723" s="379"/>
      <c r="I723" s="379"/>
      <c r="J723" s="394"/>
      <c r="K723" s="386">
        <f t="shared" si="120"/>
        <v>0</v>
      </c>
      <c r="L723" s="395">
        <v>0</v>
      </c>
    </row>
    <row r="724" spans="1:12" ht="12">
      <c r="A724" s="383" t="s">
        <v>104</v>
      </c>
      <c r="B724" s="403">
        <v>3751</v>
      </c>
      <c r="C724" s="403" t="s">
        <v>106</v>
      </c>
      <c r="D724" s="379" t="s">
        <v>139</v>
      </c>
      <c r="E724" s="379"/>
      <c r="F724" s="379"/>
      <c r="G724" s="379"/>
      <c r="H724" s="379"/>
      <c r="I724" s="379"/>
      <c r="J724" s="394"/>
      <c r="K724" s="386">
        <f t="shared" si="120"/>
        <v>0</v>
      </c>
      <c r="L724" s="395">
        <v>0</v>
      </c>
    </row>
    <row r="725" spans="1:12" ht="12">
      <c r="A725" s="383" t="s">
        <v>104</v>
      </c>
      <c r="B725" s="383" t="s">
        <v>203</v>
      </c>
      <c r="C725" s="37" t="s">
        <v>106</v>
      </c>
      <c r="D725" s="406" t="s">
        <v>172</v>
      </c>
      <c r="E725" s="378"/>
      <c r="F725" s="379"/>
      <c r="G725" s="379"/>
      <c r="H725" s="379"/>
      <c r="I725" s="378"/>
      <c r="J725" s="380"/>
      <c r="K725" s="386">
        <f t="shared" si="120"/>
        <v>0</v>
      </c>
      <c r="L725" s="395">
        <v>0</v>
      </c>
    </row>
    <row r="726" spans="1:12" ht="12">
      <c r="A726" s="383" t="s">
        <v>104</v>
      </c>
      <c r="B726" s="383" t="s">
        <v>264</v>
      </c>
      <c r="C726" s="37" t="s">
        <v>106</v>
      </c>
      <c r="D726" s="411" t="s">
        <v>296</v>
      </c>
      <c r="E726" s="378"/>
      <c r="F726" s="379"/>
      <c r="G726" s="379"/>
      <c r="H726" s="379"/>
      <c r="I726" s="378"/>
      <c r="J726" s="380"/>
      <c r="K726" s="386">
        <f t="shared" si="120"/>
        <v>416666.66666666669</v>
      </c>
      <c r="L726" s="395">
        <v>5000000</v>
      </c>
    </row>
    <row r="727" spans="1:12" ht="12">
      <c r="A727" s="383" t="s">
        <v>104</v>
      </c>
      <c r="B727" s="383" t="s">
        <v>297</v>
      </c>
      <c r="C727" s="37" t="s">
        <v>106</v>
      </c>
      <c r="D727" s="411" t="s">
        <v>298</v>
      </c>
      <c r="E727" s="378"/>
      <c r="F727" s="379"/>
      <c r="G727" s="379"/>
      <c r="H727" s="379"/>
      <c r="I727" s="378"/>
      <c r="J727" s="380"/>
      <c r="K727" s="386">
        <f t="shared" si="120"/>
        <v>2500</v>
      </c>
      <c r="L727" s="395">
        <v>30000</v>
      </c>
    </row>
    <row r="728" spans="1:12" ht="12">
      <c r="A728" s="383" t="s">
        <v>104</v>
      </c>
      <c r="B728" s="383" t="s">
        <v>637</v>
      </c>
      <c r="C728" s="37" t="s">
        <v>106</v>
      </c>
      <c r="D728" s="127" t="s">
        <v>412</v>
      </c>
      <c r="E728" s="378"/>
      <c r="F728" s="379"/>
      <c r="G728" s="379"/>
      <c r="H728" s="379"/>
      <c r="I728" s="378"/>
      <c r="J728" s="380"/>
      <c r="K728" s="386">
        <f t="shared" si="120"/>
        <v>1250000</v>
      </c>
      <c r="L728" s="395">
        <v>15000000</v>
      </c>
    </row>
    <row r="729" spans="1:12" ht="12">
      <c r="A729" s="383"/>
      <c r="B729" s="383"/>
      <c r="C729" s="37"/>
      <c r="D729" s="378" t="s">
        <v>125</v>
      </c>
      <c r="E729" s="378"/>
      <c r="F729" s="379"/>
      <c r="G729" s="379"/>
      <c r="H729" s="379"/>
      <c r="I729" s="378"/>
      <c r="J729" s="380"/>
      <c r="K729" s="380">
        <f>SUM(K718:K728)</f>
        <v>1895166.6666666667</v>
      </c>
      <c r="L729" s="381">
        <f>SUM(L718:L728)</f>
        <v>24442000</v>
      </c>
    </row>
    <row r="730" spans="1:12" ht="12">
      <c r="A730" s="383"/>
      <c r="B730" s="383"/>
      <c r="C730" s="37"/>
      <c r="D730" s="378"/>
      <c r="E730" s="378"/>
      <c r="F730" s="379"/>
      <c r="G730" s="379"/>
      <c r="H730" s="379"/>
      <c r="I730" s="378"/>
      <c r="J730" s="380"/>
      <c r="K730" s="380"/>
      <c r="L730" s="381"/>
    </row>
    <row r="731" spans="1:12" ht="12">
      <c r="A731" s="383"/>
      <c r="B731" s="383"/>
      <c r="C731" s="37"/>
      <c r="D731" s="379"/>
      <c r="E731" s="378"/>
      <c r="F731" s="379"/>
      <c r="G731" s="379"/>
      <c r="H731" s="379"/>
      <c r="I731" s="378"/>
      <c r="J731" s="380"/>
      <c r="K731" s="380"/>
      <c r="L731" s="381"/>
    </row>
    <row r="732" spans="1:12" ht="12">
      <c r="A732" s="383" t="s">
        <v>104</v>
      </c>
      <c r="B732" s="37">
        <v>9112</v>
      </c>
      <c r="C732" s="37" t="s">
        <v>106</v>
      </c>
      <c r="D732" s="512" t="s">
        <v>639</v>
      </c>
      <c r="E732" s="513"/>
      <c r="F732" s="513"/>
      <c r="G732" s="420"/>
      <c r="H732" s="420"/>
      <c r="I732" s="420"/>
      <c r="J732" s="421" t="s">
        <v>300</v>
      </c>
      <c r="K732" s="419">
        <f t="shared" ref="K732:K733" si="121">L732/12</f>
        <v>8769014.333333334</v>
      </c>
      <c r="L732" s="422">
        <v>105228172</v>
      </c>
    </row>
    <row r="733" spans="1:12" ht="12">
      <c r="A733" s="383" t="s">
        <v>104</v>
      </c>
      <c r="B733" s="37">
        <v>9212</v>
      </c>
      <c r="C733" s="37" t="s">
        <v>106</v>
      </c>
      <c r="D733" s="512" t="s">
        <v>640</v>
      </c>
      <c r="E733" s="513"/>
      <c r="F733" s="513"/>
      <c r="G733" s="420"/>
      <c r="H733" s="420"/>
      <c r="I733" s="420"/>
      <c r="J733" s="421" t="s">
        <v>300</v>
      </c>
      <c r="K733" s="419">
        <f t="shared" si="121"/>
        <v>520431.09833333339</v>
      </c>
      <c r="L733" s="422">
        <v>6245173.1800000006</v>
      </c>
    </row>
    <row r="734" spans="1:12" ht="12">
      <c r="A734" s="423"/>
      <c r="B734" s="423"/>
      <c r="C734" s="423"/>
      <c r="D734" s="378" t="s">
        <v>125</v>
      </c>
      <c r="E734" s="424"/>
      <c r="F734" s="423"/>
      <c r="G734" s="423"/>
      <c r="H734" s="423"/>
      <c r="I734" s="423"/>
      <c r="J734" s="425" t="s">
        <v>300</v>
      </c>
      <c r="K734" s="426">
        <f t="shared" ref="K734" si="122">SUM(K732:K733)</f>
        <v>9289445.4316666666</v>
      </c>
      <c r="L734" s="427">
        <f>SUM(L732:L733)</f>
        <v>111473345.18000001</v>
      </c>
    </row>
    <row r="735" spans="1:12" ht="12">
      <c r="A735" s="423"/>
      <c r="B735" s="423"/>
      <c r="C735" s="423"/>
      <c r="D735" s="423"/>
      <c r="E735" s="423"/>
      <c r="F735" s="423"/>
      <c r="G735" s="423"/>
      <c r="H735" s="423"/>
      <c r="I735" s="423"/>
      <c r="J735" s="423"/>
      <c r="K735" s="428"/>
      <c r="L735" s="429"/>
    </row>
    <row r="736" spans="1:12" ht="12">
      <c r="A736" s="423"/>
      <c r="B736" s="423"/>
      <c r="C736" s="423"/>
      <c r="D736" s="378" t="s">
        <v>140</v>
      </c>
      <c r="E736" s="424"/>
      <c r="F736" s="423"/>
      <c r="G736" s="423"/>
      <c r="H736" s="423"/>
      <c r="I736" s="423"/>
      <c r="J736" s="430">
        <v>1573755.71</v>
      </c>
      <c r="K736" s="430">
        <f t="shared" ref="K736:L736" si="123">K711+K716+K729+K734</f>
        <v>11507670.659166668</v>
      </c>
      <c r="L736" s="413">
        <f t="shared" si="123"/>
        <v>139792047.91</v>
      </c>
    </row>
    <row r="737" spans="1:12" ht="12">
      <c r="A737" s="423"/>
      <c r="B737" s="423"/>
      <c r="C737" s="423"/>
      <c r="D737" s="423"/>
      <c r="E737" s="424"/>
      <c r="F737" s="423"/>
      <c r="G737" s="423"/>
      <c r="H737" s="423"/>
      <c r="I737" s="423"/>
      <c r="J737" s="430"/>
      <c r="K737" s="430"/>
      <c r="L737" s="429"/>
    </row>
    <row r="738" spans="1:12" ht="12">
      <c r="A738" s="360" t="s">
        <v>91</v>
      </c>
      <c r="B738" s="359">
        <v>1</v>
      </c>
      <c r="C738" s="359"/>
      <c r="D738" s="378" t="s">
        <v>93</v>
      </c>
      <c r="E738" s="378"/>
      <c r="F738" s="378"/>
      <c r="G738" s="378"/>
      <c r="H738" s="378"/>
      <c r="I738" s="378"/>
      <c r="J738" s="392"/>
      <c r="K738" s="380"/>
      <c r="L738" s="381"/>
    </row>
    <row r="739" spans="1:12" ht="12">
      <c r="A739" s="360" t="s">
        <v>94</v>
      </c>
      <c r="B739" s="359">
        <v>5</v>
      </c>
      <c r="C739" s="359"/>
      <c r="D739" s="378" t="s">
        <v>283</v>
      </c>
      <c r="E739" s="378"/>
      <c r="F739" s="378"/>
      <c r="G739" s="378"/>
      <c r="H739" s="378"/>
      <c r="I739" s="378"/>
      <c r="J739" s="392"/>
      <c r="K739" s="380"/>
      <c r="L739" s="381"/>
    </row>
    <row r="740" spans="1:12" ht="12">
      <c r="A740" s="360" t="s">
        <v>96</v>
      </c>
      <c r="B740" s="359">
        <v>2</v>
      </c>
      <c r="C740" s="359"/>
      <c r="D740" s="378" t="s">
        <v>284</v>
      </c>
      <c r="E740" s="378"/>
      <c r="F740" s="378"/>
      <c r="G740" s="378"/>
      <c r="H740" s="378"/>
      <c r="I740" s="378"/>
      <c r="J740" s="378"/>
      <c r="K740" s="380"/>
      <c r="L740" s="369"/>
    </row>
    <row r="741" spans="1:12" ht="12">
      <c r="A741" s="360" t="s">
        <v>97</v>
      </c>
      <c r="B741" s="376" t="s">
        <v>54</v>
      </c>
      <c r="C741" s="376"/>
      <c r="D741" s="378" t="s">
        <v>55</v>
      </c>
      <c r="E741" s="378"/>
      <c r="F741" s="378"/>
      <c r="G741" s="378"/>
      <c r="H741" s="378"/>
      <c r="I741" s="378"/>
      <c r="J741" s="378"/>
      <c r="K741" s="380"/>
      <c r="L741" s="369"/>
    </row>
    <row r="742" spans="1:12" ht="12">
      <c r="A742" s="360" t="s">
        <v>99</v>
      </c>
      <c r="B742" s="376" t="s">
        <v>70</v>
      </c>
      <c r="C742" s="376"/>
      <c r="D742" s="378" t="s">
        <v>285</v>
      </c>
      <c r="E742" s="378"/>
      <c r="F742" s="378"/>
      <c r="G742" s="378"/>
      <c r="H742" s="378"/>
      <c r="I742" s="378"/>
      <c r="J742" s="378"/>
      <c r="K742" s="380"/>
      <c r="L742" s="369"/>
    </row>
    <row r="743" spans="1:12" ht="12">
      <c r="A743" s="383"/>
      <c r="B743" s="37"/>
      <c r="C743" s="383"/>
      <c r="D743" s="383"/>
      <c r="E743" s="379"/>
      <c r="F743" s="379"/>
      <c r="G743" s="379"/>
      <c r="H743" s="379"/>
      <c r="I743" s="379"/>
      <c r="J743" s="379"/>
      <c r="K743" s="386"/>
      <c r="L743" s="387"/>
    </row>
    <row r="744" spans="1:12" ht="12">
      <c r="A744" s="383"/>
      <c r="B744" s="37"/>
      <c r="C744" s="384" t="s">
        <v>303</v>
      </c>
      <c r="D744" s="378" t="s">
        <v>102</v>
      </c>
      <c r="E744" s="385" t="s">
        <v>304</v>
      </c>
      <c r="F744" s="379"/>
      <c r="G744" s="379"/>
      <c r="H744" s="379"/>
      <c r="I744" s="379"/>
      <c r="J744" s="379"/>
      <c r="K744" s="386"/>
      <c r="L744" s="369"/>
    </row>
    <row r="745" spans="1:12" ht="12">
      <c r="A745" s="383"/>
      <c r="B745" s="37"/>
      <c r="C745" s="383"/>
      <c r="D745" s="379"/>
      <c r="E745" s="379"/>
      <c r="F745" s="379"/>
      <c r="G745" s="379"/>
      <c r="H745" s="379"/>
      <c r="I745" s="379"/>
      <c r="J745" s="379"/>
      <c r="K745" s="386"/>
      <c r="L745" s="369"/>
    </row>
    <row r="746" spans="1:12" ht="12">
      <c r="A746" s="383" t="s">
        <v>104</v>
      </c>
      <c r="B746" s="388" t="s">
        <v>105</v>
      </c>
      <c r="C746" s="403" t="s">
        <v>106</v>
      </c>
      <c r="D746" s="140" t="s">
        <v>107</v>
      </c>
      <c r="E746" s="379"/>
      <c r="F746" s="379"/>
      <c r="G746" s="379"/>
      <c r="H746" s="379"/>
      <c r="I746" s="379"/>
      <c r="J746" s="386"/>
      <c r="K746" s="386">
        <f t="shared" ref="K746:K754" si="124">L746/12</f>
        <v>2398610.3199999998</v>
      </c>
      <c r="L746" s="404">
        <v>28783323.84</v>
      </c>
    </row>
    <row r="747" spans="1:12" ht="12">
      <c r="A747" s="383" t="s">
        <v>104</v>
      </c>
      <c r="B747" s="388" t="s">
        <v>108</v>
      </c>
      <c r="C747" s="403" t="s">
        <v>106</v>
      </c>
      <c r="D747" s="140" t="s">
        <v>109</v>
      </c>
      <c r="E747" s="379"/>
      <c r="F747" s="379"/>
      <c r="G747" s="379"/>
      <c r="H747" s="379"/>
      <c r="I747" s="379"/>
      <c r="J747" s="386"/>
      <c r="K747" s="386">
        <f t="shared" si="124"/>
        <v>132668.44</v>
      </c>
      <c r="L747" s="404">
        <v>1592021.28</v>
      </c>
    </row>
    <row r="748" spans="1:12" ht="12">
      <c r="A748" s="383" t="s">
        <v>104</v>
      </c>
      <c r="B748" s="388" t="s">
        <v>110</v>
      </c>
      <c r="C748" s="403" t="s">
        <v>106</v>
      </c>
      <c r="D748" s="140" t="s">
        <v>111</v>
      </c>
      <c r="E748" s="379"/>
      <c r="F748" s="379"/>
      <c r="G748" s="379"/>
      <c r="H748" s="379"/>
      <c r="I748" s="379"/>
      <c r="J748" s="386"/>
      <c r="K748" s="386">
        <f t="shared" si="124"/>
        <v>354711.96249999997</v>
      </c>
      <c r="L748" s="404">
        <v>4256543.55</v>
      </c>
    </row>
    <row r="749" spans="1:12" ht="12">
      <c r="A749" s="383" t="s">
        <v>104</v>
      </c>
      <c r="B749" s="388" t="s">
        <v>112</v>
      </c>
      <c r="C749" s="403" t="s">
        <v>106</v>
      </c>
      <c r="D749" s="140" t="s">
        <v>113</v>
      </c>
      <c r="E749" s="379"/>
      <c r="F749" s="379"/>
      <c r="G749" s="379"/>
      <c r="H749" s="379"/>
      <c r="I749" s="379"/>
      <c r="J749" s="386"/>
      <c r="K749" s="386">
        <f t="shared" si="124"/>
        <v>49511</v>
      </c>
      <c r="L749" s="404">
        <v>594132</v>
      </c>
    </row>
    <row r="750" spans="1:12" ht="12">
      <c r="A750" s="383" t="s">
        <v>104</v>
      </c>
      <c r="B750" s="388" t="s">
        <v>114</v>
      </c>
      <c r="C750" s="403" t="s">
        <v>106</v>
      </c>
      <c r="D750" s="140" t="s">
        <v>115</v>
      </c>
      <c r="E750" s="379"/>
      <c r="F750" s="379"/>
      <c r="G750" s="379"/>
      <c r="H750" s="379"/>
      <c r="I750" s="379"/>
      <c r="J750" s="386"/>
      <c r="K750" s="386">
        <f t="shared" si="124"/>
        <v>54496.500833333332</v>
      </c>
      <c r="L750" s="404">
        <v>653958.01</v>
      </c>
    </row>
    <row r="751" spans="1:12" ht="12">
      <c r="A751" s="383" t="s">
        <v>104</v>
      </c>
      <c r="B751" s="388" t="s">
        <v>116</v>
      </c>
      <c r="C751" s="403" t="s">
        <v>106</v>
      </c>
      <c r="D751" s="390" t="s">
        <v>117</v>
      </c>
      <c r="E751" s="379"/>
      <c r="F751" s="379"/>
      <c r="G751" s="379"/>
      <c r="H751" s="379"/>
      <c r="I751" s="379"/>
      <c r="J751" s="386"/>
      <c r="K751" s="386">
        <f t="shared" si="124"/>
        <v>508238.80333333329</v>
      </c>
      <c r="L751" s="404">
        <v>6098865.6399999997</v>
      </c>
    </row>
    <row r="752" spans="1:12" ht="12">
      <c r="A752" s="383" t="s">
        <v>104</v>
      </c>
      <c r="B752" s="388" t="s">
        <v>119</v>
      </c>
      <c r="C752" s="403" t="s">
        <v>106</v>
      </c>
      <c r="D752" s="390" t="s">
        <v>120</v>
      </c>
      <c r="E752" s="379"/>
      <c r="F752" s="379"/>
      <c r="G752" s="379"/>
      <c r="H752" s="379"/>
      <c r="I752" s="379"/>
      <c r="J752" s="386"/>
      <c r="K752" s="386">
        <f t="shared" si="124"/>
        <v>244366.02000000002</v>
      </c>
      <c r="L752" s="404">
        <v>2932392.24</v>
      </c>
    </row>
    <row r="753" spans="1:12" ht="12">
      <c r="A753" s="383" t="s">
        <v>104</v>
      </c>
      <c r="B753" s="388" t="s">
        <v>121</v>
      </c>
      <c r="C753" s="403" t="s">
        <v>106</v>
      </c>
      <c r="D753" s="140" t="s">
        <v>122</v>
      </c>
      <c r="E753" s="379"/>
      <c r="F753" s="379"/>
      <c r="G753" s="379"/>
      <c r="H753" s="379"/>
      <c r="I753" s="379"/>
      <c r="J753" s="386"/>
      <c r="K753" s="386">
        <f t="shared" si="124"/>
        <v>170392</v>
      </c>
      <c r="L753" s="391">
        <v>2044704</v>
      </c>
    </row>
    <row r="754" spans="1:12" ht="12">
      <c r="A754" s="383" t="s">
        <v>104</v>
      </c>
      <c r="B754" s="388" t="s">
        <v>123</v>
      </c>
      <c r="C754" s="403" t="s">
        <v>106</v>
      </c>
      <c r="D754" s="140" t="s">
        <v>124</v>
      </c>
      <c r="E754" s="379"/>
      <c r="F754" s="379"/>
      <c r="G754" s="379"/>
      <c r="H754" s="379"/>
      <c r="I754" s="379"/>
      <c r="J754" s="386"/>
      <c r="K754" s="386">
        <f t="shared" si="124"/>
        <v>88798.761666666658</v>
      </c>
      <c r="L754" s="404">
        <v>1065585.1399999999</v>
      </c>
    </row>
    <row r="755" spans="1:12" ht="12">
      <c r="A755" s="383"/>
      <c r="B755" s="37"/>
      <c r="C755" s="383"/>
      <c r="D755" s="378" t="s">
        <v>125</v>
      </c>
      <c r="E755" s="378"/>
      <c r="F755" s="379"/>
      <c r="G755" s="379"/>
      <c r="H755" s="379"/>
      <c r="I755" s="378"/>
      <c r="J755" s="380"/>
      <c r="K755" s="380">
        <f t="shared" ref="K755" si="125">SUM(K746:K754)</f>
        <v>4001793.8083333331</v>
      </c>
      <c r="L755" s="381">
        <f>SUM(L746:L754)</f>
        <v>48021525.700000003</v>
      </c>
    </row>
    <row r="756" spans="1:12" ht="12">
      <c r="A756" s="383"/>
      <c r="B756" s="37"/>
      <c r="C756" s="383"/>
      <c r="D756" s="379"/>
      <c r="E756" s="379"/>
      <c r="F756" s="379"/>
      <c r="G756" s="379"/>
      <c r="H756" s="379"/>
      <c r="I756" s="378"/>
      <c r="J756" s="380"/>
      <c r="K756" s="380"/>
      <c r="L756" s="369"/>
    </row>
    <row r="757" spans="1:12" ht="12">
      <c r="A757" s="383" t="s">
        <v>104</v>
      </c>
      <c r="B757" s="403">
        <v>2111</v>
      </c>
      <c r="C757" s="403" t="s">
        <v>106</v>
      </c>
      <c r="D757" s="379" t="s">
        <v>127</v>
      </c>
      <c r="E757" s="379"/>
      <c r="F757" s="379"/>
      <c r="G757" s="379"/>
      <c r="H757" s="379"/>
      <c r="I757" s="379"/>
      <c r="J757" s="394"/>
      <c r="K757" s="386">
        <f t="shared" ref="K757:K763" si="126">L757/12</f>
        <v>0</v>
      </c>
      <c r="L757" s="395">
        <v>0</v>
      </c>
    </row>
    <row r="758" spans="1:12" ht="12">
      <c r="A758" s="383" t="s">
        <v>104</v>
      </c>
      <c r="B758" s="403">
        <v>2141</v>
      </c>
      <c r="C758" s="403" t="s">
        <v>106</v>
      </c>
      <c r="D758" s="396" t="s">
        <v>129</v>
      </c>
      <c r="E758" s="379"/>
      <c r="F758" s="379"/>
      <c r="G758" s="379"/>
      <c r="H758" s="379"/>
      <c r="I758" s="379"/>
      <c r="J758" s="394"/>
      <c r="K758" s="386">
        <f t="shared" si="126"/>
        <v>0</v>
      </c>
      <c r="L758" s="395">
        <v>0</v>
      </c>
    </row>
    <row r="759" spans="1:12" ht="12">
      <c r="A759" s="383" t="s">
        <v>104</v>
      </c>
      <c r="B759" s="403">
        <v>2161</v>
      </c>
      <c r="C759" s="403" t="s">
        <v>106</v>
      </c>
      <c r="D759" s="379" t="s">
        <v>131</v>
      </c>
      <c r="E759" s="379"/>
      <c r="F759" s="379"/>
      <c r="G759" s="379"/>
      <c r="H759" s="379"/>
      <c r="I759" s="379"/>
      <c r="J759" s="394"/>
      <c r="K759" s="386">
        <f t="shared" si="126"/>
        <v>0</v>
      </c>
      <c r="L759" s="395">
        <v>0</v>
      </c>
    </row>
    <row r="760" spans="1:12" ht="12">
      <c r="A760" s="383" t="s">
        <v>104</v>
      </c>
      <c r="B760" s="403">
        <v>2211</v>
      </c>
      <c r="C760" s="403" t="s">
        <v>106</v>
      </c>
      <c r="D760" s="379" t="s">
        <v>132</v>
      </c>
      <c r="E760" s="379"/>
      <c r="F760" s="379"/>
      <c r="G760" s="379"/>
      <c r="H760" s="379"/>
      <c r="I760" s="379"/>
      <c r="J760" s="394"/>
      <c r="K760" s="386">
        <f t="shared" si="126"/>
        <v>0</v>
      </c>
      <c r="L760" s="395">
        <v>0</v>
      </c>
    </row>
    <row r="761" spans="1:12" ht="12">
      <c r="A761" s="383" t="s">
        <v>104</v>
      </c>
      <c r="B761" s="403">
        <v>2611</v>
      </c>
      <c r="C761" s="403" t="s">
        <v>106</v>
      </c>
      <c r="D761" s="406" t="s">
        <v>133</v>
      </c>
      <c r="E761" s="379"/>
      <c r="F761" s="379"/>
      <c r="G761" s="379"/>
      <c r="H761" s="379"/>
      <c r="I761" s="379"/>
      <c r="J761" s="394"/>
      <c r="K761" s="386">
        <f t="shared" si="126"/>
        <v>0</v>
      </c>
      <c r="L761" s="395">
        <v>0</v>
      </c>
    </row>
    <row r="762" spans="1:12" ht="12">
      <c r="A762" s="383" t="s">
        <v>104</v>
      </c>
      <c r="B762" s="403">
        <v>2911</v>
      </c>
      <c r="C762" s="403" t="s">
        <v>106</v>
      </c>
      <c r="D762" s="406" t="s">
        <v>186</v>
      </c>
      <c r="E762" s="379"/>
      <c r="F762" s="379"/>
      <c r="G762" s="379"/>
      <c r="H762" s="379"/>
      <c r="I762" s="379"/>
      <c r="J762" s="394"/>
      <c r="K762" s="386">
        <f t="shared" si="126"/>
        <v>0</v>
      </c>
      <c r="L762" s="395">
        <v>0</v>
      </c>
    </row>
    <row r="763" spans="1:12" ht="12">
      <c r="A763" s="383" t="s">
        <v>104</v>
      </c>
      <c r="B763" s="403">
        <v>2961</v>
      </c>
      <c r="C763" s="403" t="s">
        <v>106</v>
      </c>
      <c r="D763" s="406" t="s">
        <v>310</v>
      </c>
      <c r="E763" s="379"/>
      <c r="F763" s="379"/>
      <c r="G763" s="379"/>
      <c r="H763" s="379"/>
      <c r="I763" s="379"/>
      <c r="J763" s="394"/>
      <c r="K763" s="386">
        <f t="shared" si="126"/>
        <v>0</v>
      </c>
      <c r="L763" s="395">
        <v>0</v>
      </c>
    </row>
    <row r="764" spans="1:12" ht="12">
      <c r="A764" s="383"/>
      <c r="B764" s="383"/>
      <c r="C764" s="37"/>
      <c r="D764" s="378" t="s">
        <v>125</v>
      </c>
      <c r="E764" s="378"/>
      <c r="F764" s="379"/>
      <c r="G764" s="379"/>
      <c r="H764" s="379"/>
      <c r="I764" s="378"/>
      <c r="J764" s="398"/>
      <c r="K764" s="399">
        <f t="shared" ref="K764" si="127">SUM(K757:K763)</f>
        <v>0</v>
      </c>
      <c r="L764" s="393">
        <f>SUM(L757:L763)</f>
        <v>0</v>
      </c>
    </row>
    <row r="765" spans="1:12" ht="12">
      <c r="A765" s="383"/>
      <c r="B765" s="383"/>
      <c r="C765" s="37"/>
      <c r="D765" s="379"/>
      <c r="E765" s="379"/>
      <c r="F765" s="379"/>
      <c r="G765" s="379"/>
      <c r="H765" s="379"/>
      <c r="I765" s="379"/>
      <c r="J765" s="379"/>
      <c r="K765" s="386"/>
      <c r="L765" s="393"/>
    </row>
    <row r="766" spans="1:12" ht="12">
      <c r="A766" s="383" t="s">
        <v>104</v>
      </c>
      <c r="B766" s="403">
        <v>3111</v>
      </c>
      <c r="C766" s="403" t="s">
        <v>106</v>
      </c>
      <c r="D766" s="406" t="s">
        <v>233</v>
      </c>
      <c r="E766" s="379"/>
      <c r="F766" s="379"/>
      <c r="G766" s="379"/>
      <c r="H766" s="379"/>
      <c r="I766" s="379"/>
      <c r="J766" s="394"/>
      <c r="K766" s="386">
        <f t="shared" ref="K766:K777" si="128">L766/12</f>
        <v>6666.666666666667</v>
      </c>
      <c r="L766" s="395">
        <v>80000</v>
      </c>
    </row>
    <row r="767" spans="1:12" ht="12">
      <c r="A767" s="383" t="s">
        <v>104</v>
      </c>
      <c r="B767" s="403">
        <v>3131</v>
      </c>
      <c r="C767" s="403" t="s">
        <v>106</v>
      </c>
      <c r="D767" s="406" t="s">
        <v>234</v>
      </c>
      <c r="E767" s="379"/>
      <c r="F767" s="379"/>
      <c r="G767" s="379"/>
      <c r="H767" s="379"/>
      <c r="I767" s="379"/>
      <c r="J767" s="394"/>
      <c r="K767" s="386">
        <f t="shared" si="128"/>
        <v>1250</v>
      </c>
      <c r="L767" s="395">
        <v>15000</v>
      </c>
    </row>
    <row r="768" spans="1:12" ht="12">
      <c r="A768" s="383" t="s">
        <v>104</v>
      </c>
      <c r="B768" s="403">
        <v>3141</v>
      </c>
      <c r="C768" s="403" t="s">
        <v>106</v>
      </c>
      <c r="D768" s="406" t="s">
        <v>150</v>
      </c>
      <c r="E768" s="379"/>
      <c r="F768" s="379"/>
      <c r="G768" s="379"/>
      <c r="H768" s="379"/>
      <c r="I768" s="379"/>
      <c r="J768" s="394"/>
      <c r="K768" s="386">
        <f t="shared" si="128"/>
        <v>3333.3333333333335</v>
      </c>
      <c r="L768" s="395">
        <v>40000</v>
      </c>
    </row>
    <row r="769" spans="1:12" ht="12">
      <c r="A769" s="383" t="s">
        <v>104</v>
      </c>
      <c r="B769" s="403">
        <v>3171</v>
      </c>
      <c r="C769" s="403" t="s">
        <v>106</v>
      </c>
      <c r="D769" s="406" t="s">
        <v>170</v>
      </c>
      <c r="E769" s="379"/>
      <c r="F769" s="379"/>
      <c r="G769" s="379"/>
      <c r="H769" s="379"/>
      <c r="I769" s="379"/>
      <c r="J769" s="394"/>
      <c r="K769" s="386">
        <f t="shared" si="128"/>
        <v>0</v>
      </c>
      <c r="L769" s="395">
        <v>0</v>
      </c>
    </row>
    <row r="770" spans="1:12" ht="12">
      <c r="A770" s="383" t="s">
        <v>104</v>
      </c>
      <c r="B770" s="403">
        <v>3221</v>
      </c>
      <c r="C770" s="403" t="s">
        <v>106</v>
      </c>
      <c r="D770" s="406" t="s">
        <v>171</v>
      </c>
      <c r="E770" s="379"/>
      <c r="F770" s="379"/>
      <c r="G770" s="379"/>
      <c r="H770" s="379"/>
      <c r="I770" s="379"/>
      <c r="J770" s="394"/>
      <c r="K770" s="386">
        <f t="shared" si="128"/>
        <v>162500</v>
      </c>
      <c r="L770" s="395">
        <v>1950000</v>
      </c>
    </row>
    <row r="771" spans="1:12" ht="12">
      <c r="A771" s="383" t="s">
        <v>104</v>
      </c>
      <c r="B771" s="403">
        <v>3361</v>
      </c>
      <c r="C771" s="403" t="s">
        <v>106</v>
      </c>
      <c r="D771" s="379" t="s">
        <v>134</v>
      </c>
      <c r="E771" s="379"/>
      <c r="F771" s="379"/>
      <c r="G771" s="379"/>
      <c r="H771" s="379"/>
      <c r="I771" s="379"/>
      <c r="J771" s="394"/>
      <c r="K771" s="386">
        <f t="shared" si="128"/>
        <v>0</v>
      </c>
      <c r="L771" s="395">
        <v>0</v>
      </c>
    </row>
    <row r="772" spans="1:12" ht="12">
      <c r="A772" s="383" t="s">
        <v>104</v>
      </c>
      <c r="B772" s="403">
        <v>3362</v>
      </c>
      <c r="C772" s="403" t="s">
        <v>106</v>
      </c>
      <c r="D772" s="406" t="s">
        <v>196</v>
      </c>
      <c r="E772" s="379"/>
      <c r="F772" s="379"/>
      <c r="G772" s="379"/>
      <c r="H772" s="379"/>
      <c r="I772" s="379"/>
      <c r="J772" s="394"/>
      <c r="K772" s="386">
        <f t="shared" si="128"/>
        <v>0</v>
      </c>
      <c r="L772" s="395">
        <v>0</v>
      </c>
    </row>
    <row r="773" spans="1:12" ht="12">
      <c r="A773" s="383" t="s">
        <v>104</v>
      </c>
      <c r="B773" s="403">
        <v>3511</v>
      </c>
      <c r="C773" s="403" t="s">
        <v>106</v>
      </c>
      <c r="D773" s="406" t="s">
        <v>311</v>
      </c>
      <c r="E773" s="379"/>
      <c r="F773" s="379"/>
      <c r="G773" s="379"/>
      <c r="H773" s="379"/>
      <c r="I773" s="379"/>
      <c r="J773" s="394"/>
      <c r="K773" s="386">
        <f t="shared" si="128"/>
        <v>0</v>
      </c>
      <c r="L773" s="395">
        <v>0</v>
      </c>
    </row>
    <row r="774" spans="1:12" ht="12">
      <c r="A774" s="383" t="s">
        <v>104</v>
      </c>
      <c r="B774" s="403">
        <v>3531</v>
      </c>
      <c r="C774" s="403" t="s">
        <v>106</v>
      </c>
      <c r="D774" s="406" t="s">
        <v>217</v>
      </c>
      <c r="E774" s="379"/>
      <c r="F774" s="379"/>
      <c r="G774" s="379"/>
      <c r="H774" s="379"/>
      <c r="I774" s="379"/>
      <c r="J774" s="394"/>
      <c r="K774" s="386">
        <f t="shared" si="128"/>
        <v>0</v>
      </c>
      <c r="L774" s="395">
        <v>0</v>
      </c>
    </row>
    <row r="775" spans="1:12" ht="12">
      <c r="A775" s="383" t="s">
        <v>104</v>
      </c>
      <c r="B775" s="403">
        <v>3721</v>
      </c>
      <c r="C775" s="403" t="s">
        <v>106</v>
      </c>
      <c r="D775" s="379" t="s">
        <v>137</v>
      </c>
      <c r="E775" s="379"/>
      <c r="F775" s="379"/>
      <c r="G775" s="379"/>
      <c r="H775" s="379"/>
      <c r="I775" s="379"/>
      <c r="J775" s="394"/>
      <c r="K775" s="386">
        <f t="shared" si="128"/>
        <v>50000</v>
      </c>
      <c r="L775" s="395">
        <v>600000</v>
      </c>
    </row>
    <row r="776" spans="1:12" ht="12">
      <c r="A776" s="383" t="s">
        <v>104</v>
      </c>
      <c r="B776" s="403">
        <v>3751</v>
      </c>
      <c r="C776" s="403" t="s">
        <v>106</v>
      </c>
      <c r="D776" s="379" t="s">
        <v>139</v>
      </c>
      <c r="E776" s="379"/>
      <c r="F776" s="379"/>
      <c r="G776" s="379"/>
      <c r="H776" s="379"/>
      <c r="I776" s="379"/>
      <c r="J776" s="394"/>
      <c r="K776" s="386">
        <f t="shared" si="128"/>
        <v>0</v>
      </c>
      <c r="L776" s="395">
        <v>0</v>
      </c>
    </row>
    <row r="777" spans="1:12" ht="12">
      <c r="A777" s="383" t="s">
        <v>104</v>
      </c>
      <c r="B777" s="403">
        <v>3922</v>
      </c>
      <c r="C777" s="403" t="s">
        <v>106</v>
      </c>
      <c r="D777" s="406" t="s">
        <v>265</v>
      </c>
      <c r="E777" s="379"/>
      <c r="F777" s="379"/>
      <c r="G777" s="379"/>
      <c r="H777" s="379"/>
      <c r="I777" s="379"/>
      <c r="J777" s="394"/>
      <c r="K777" s="386">
        <f t="shared" si="128"/>
        <v>0</v>
      </c>
      <c r="L777" s="395">
        <v>0</v>
      </c>
    </row>
    <row r="778" spans="1:12" ht="12">
      <c r="A778" s="383"/>
      <c r="B778" s="383"/>
      <c r="C778" s="37"/>
      <c r="D778" s="378" t="s">
        <v>125</v>
      </c>
      <c r="E778" s="378"/>
      <c r="F778" s="379"/>
      <c r="G778" s="379"/>
      <c r="H778" s="379"/>
      <c r="I778" s="378"/>
      <c r="J778" s="398"/>
      <c r="K778" s="399">
        <f t="shared" ref="K778:L778" si="129">SUM(K766:K777)</f>
        <v>223750</v>
      </c>
      <c r="L778" s="393">
        <f t="shared" si="129"/>
        <v>2685000</v>
      </c>
    </row>
    <row r="779" spans="1:12" ht="12">
      <c r="A779" s="383"/>
      <c r="B779" s="383"/>
      <c r="C779" s="37"/>
      <c r="D779" s="379"/>
      <c r="E779" s="379"/>
      <c r="F779" s="379"/>
      <c r="G779" s="379"/>
      <c r="H779" s="379"/>
      <c r="I779" s="379"/>
      <c r="J779" s="379"/>
      <c r="K779" s="386"/>
      <c r="L779" s="393"/>
    </row>
    <row r="780" spans="1:12" ht="12">
      <c r="A780" s="383"/>
      <c r="B780" s="37"/>
      <c r="C780" s="37"/>
      <c r="D780" s="378" t="s">
        <v>140</v>
      </c>
      <c r="E780" s="378"/>
      <c r="F780" s="379"/>
      <c r="G780" s="379"/>
      <c r="H780" s="379"/>
      <c r="I780" s="378"/>
      <c r="J780" s="392"/>
      <c r="K780" s="380">
        <f t="shared" ref="K780:L780" si="130">SUM(K755+K764+K778)</f>
        <v>4225543.8083333336</v>
      </c>
      <c r="L780" s="381">
        <f t="shared" si="130"/>
        <v>50706525.700000003</v>
      </c>
    </row>
    <row r="781" spans="1:12" ht="12">
      <c r="A781" s="383"/>
      <c r="B781" s="37"/>
      <c r="C781" s="37"/>
      <c r="D781" s="379"/>
      <c r="E781" s="379"/>
      <c r="F781" s="379"/>
      <c r="G781" s="379"/>
      <c r="H781" s="379"/>
      <c r="I781" s="379"/>
      <c r="J781" s="386"/>
      <c r="K781" s="386"/>
      <c r="L781" s="395"/>
    </row>
    <row r="782" spans="1:12" ht="12">
      <c r="A782" s="360" t="s">
        <v>91</v>
      </c>
      <c r="B782" s="359">
        <v>1</v>
      </c>
      <c r="C782" s="359"/>
      <c r="D782" s="378" t="s">
        <v>93</v>
      </c>
      <c r="E782" s="378"/>
      <c r="F782" s="378"/>
      <c r="G782" s="378"/>
      <c r="H782" s="378"/>
      <c r="I782" s="378"/>
      <c r="J782" s="392"/>
      <c r="K782" s="380"/>
      <c r="L782" s="381"/>
    </row>
    <row r="783" spans="1:12" ht="12">
      <c r="A783" s="360" t="s">
        <v>94</v>
      </c>
      <c r="B783" s="359">
        <v>5</v>
      </c>
      <c r="C783" s="359"/>
      <c r="D783" s="378" t="s">
        <v>283</v>
      </c>
      <c r="E783" s="378"/>
      <c r="F783" s="378"/>
      <c r="G783" s="378"/>
      <c r="H783" s="378"/>
      <c r="I783" s="378"/>
      <c r="J783" s="392"/>
      <c r="K783" s="380"/>
      <c r="L783" s="381"/>
    </row>
    <row r="784" spans="1:12" ht="12">
      <c r="A784" s="360" t="s">
        <v>96</v>
      </c>
      <c r="B784" s="359">
        <v>2</v>
      </c>
      <c r="C784" s="359"/>
      <c r="D784" s="378" t="s">
        <v>284</v>
      </c>
      <c r="E784" s="378"/>
      <c r="F784" s="378"/>
      <c r="G784" s="378"/>
      <c r="H784" s="378"/>
      <c r="I784" s="378"/>
      <c r="J784" s="392"/>
      <c r="K784" s="380"/>
      <c r="L784" s="381"/>
    </row>
    <row r="785" spans="1:12" ht="12">
      <c r="A785" s="360" t="s">
        <v>97</v>
      </c>
      <c r="B785" s="376" t="s">
        <v>54</v>
      </c>
      <c r="C785" s="376"/>
      <c r="D785" s="378" t="s">
        <v>55</v>
      </c>
      <c r="E785" s="378"/>
      <c r="F785" s="378"/>
      <c r="G785" s="378"/>
      <c r="H785" s="378"/>
      <c r="I785" s="378"/>
      <c r="J785" s="392"/>
      <c r="K785" s="380"/>
      <c r="L785" s="381"/>
    </row>
    <row r="786" spans="1:12" ht="12">
      <c r="A786" s="360" t="s">
        <v>99</v>
      </c>
      <c r="B786" s="376" t="s">
        <v>70</v>
      </c>
      <c r="C786" s="376"/>
      <c r="D786" s="378" t="s">
        <v>285</v>
      </c>
      <c r="E786" s="378"/>
      <c r="F786" s="378"/>
      <c r="G786" s="378"/>
      <c r="H786" s="378"/>
      <c r="I786" s="378"/>
      <c r="J786" s="392"/>
      <c r="K786" s="380"/>
      <c r="L786" s="381"/>
    </row>
    <row r="787" spans="1:12" ht="12">
      <c r="A787" s="367"/>
      <c r="B787" s="376"/>
      <c r="C787" s="376"/>
      <c r="D787" s="378"/>
      <c r="E787" s="378"/>
      <c r="F787" s="378"/>
      <c r="G787" s="378"/>
      <c r="H787" s="378"/>
      <c r="I787" s="378"/>
      <c r="J787" s="392"/>
      <c r="K787" s="380"/>
      <c r="L787" s="381"/>
    </row>
    <row r="788" spans="1:12" ht="12">
      <c r="A788" s="383"/>
      <c r="B788" s="37"/>
      <c r="C788" s="384" t="s">
        <v>313</v>
      </c>
      <c r="D788" s="378" t="s">
        <v>102</v>
      </c>
      <c r="E788" s="385" t="s">
        <v>314</v>
      </c>
      <c r="F788" s="379"/>
      <c r="G788" s="379"/>
      <c r="H788" s="379"/>
      <c r="I788" s="379"/>
      <c r="J788" s="379"/>
      <c r="K788" s="386"/>
      <c r="L788" s="369"/>
    </row>
    <row r="789" spans="1:12" ht="12">
      <c r="A789" s="383"/>
      <c r="B789" s="37"/>
      <c r="C789" s="383"/>
      <c r="D789" s="383"/>
      <c r="E789" s="379"/>
      <c r="F789" s="379"/>
      <c r="G789" s="379"/>
      <c r="H789" s="379"/>
      <c r="I789" s="379"/>
      <c r="J789" s="379"/>
      <c r="K789" s="386"/>
      <c r="L789" s="369"/>
    </row>
    <row r="790" spans="1:12" ht="12">
      <c r="A790" s="383" t="s">
        <v>104</v>
      </c>
      <c r="B790" s="388" t="s">
        <v>105</v>
      </c>
      <c r="C790" s="403" t="s">
        <v>106</v>
      </c>
      <c r="D790" s="140" t="s">
        <v>107</v>
      </c>
      <c r="E790" s="379"/>
      <c r="F790" s="379"/>
      <c r="G790" s="379"/>
      <c r="H790" s="379"/>
      <c r="I790" s="379"/>
      <c r="J790" s="386"/>
      <c r="K790" s="386">
        <f t="shared" ref="K790:K798" si="131">L790/12</f>
        <v>1212894.98</v>
      </c>
      <c r="L790" s="404">
        <v>14554739.76</v>
      </c>
    </row>
    <row r="791" spans="1:12" ht="12">
      <c r="A791" s="383" t="s">
        <v>104</v>
      </c>
      <c r="B791" s="388" t="s">
        <v>108</v>
      </c>
      <c r="C791" s="403" t="s">
        <v>106</v>
      </c>
      <c r="D791" s="140" t="s">
        <v>109</v>
      </c>
      <c r="E791" s="379"/>
      <c r="F791" s="379"/>
      <c r="G791" s="379"/>
      <c r="H791" s="379"/>
      <c r="I791" s="379"/>
      <c r="J791" s="386"/>
      <c r="K791" s="386">
        <f t="shared" si="131"/>
        <v>119998.71999999999</v>
      </c>
      <c r="L791" s="404">
        <v>1439984.6399999999</v>
      </c>
    </row>
    <row r="792" spans="1:12" ht="12">
      <c r="A792" s="383" t="s">
        <v>104</v>
      </c>
      <c r="B792" s="388" t="s">
        <v>110</v>
      </c>
      <c r="C792" s="403" t="s">
        <v>106</v>
      </c>
      <c r="D792" s="140" t="s">
        <v>111</v>
      </c>
      <c r="E792" s="379"/>
      <c r="F792" s="379"/>
      <c r="G792" s="379"/>
      <c r="H792" s="379"/>
      <c r="I792" s="379"/>
      <c r="J792" s="386"/>
      <c r="K792" s="386">
        <f t="shared" si="131"/>
        <v>7984.6241666666674</v>
      </c>
      <c r="L792" s="404">
        <f>95694.78+120.71</f>
        <v>95815.49</v>
      </c>
    </row>
    <row r="793" spans="1:12" ht="12">
      <c r="A793" s="383" t="s">
        <v>104</v>
      </c>
      <c r="B793" s="388" t="s">
        <v>112</v>
      </c>
      <c r="C793" s="403" t="s">
        <v>106</v>
      </c>
      <c r="D793" s="140" t="s">
        <v>113</v>
      </c>
      <c r="E793" s="379"/>
      <c r="F793" s="379"/>
      <c r="G793" s="379"/>
      <c r="H793" s="379"/>
      <c r="I793" s="379"/>
      <c r="J793" s="386"/>
      <c r="K793" s="386">
        <f t="shared" si="131"/>
        <v>18017</v>
      </c>
      <c r="L793" s="404">
        <v>216204</v>
      </c>
    </row>
    <row r="794" spans="1:12" ht="12">
      <c r="A794" s="383" t="s">
        <v>104</v>
      </c>
      <c r="B794" s="388" t="s">
        <v>114</v>
      </c>
      <c r="C794" s="403" t="s">
        <v>106</v>
      </c>
      <c r="D794" s="140" t="s">
        <v>115</v>
      </c>
      <c r="E794" s="379"/>
      <c r="F794" s="379"/>
      <c r="G794" s="379"/>
      <c r="H794" s="379"/>
      <c r="I794" s="379"/>
      <c r="J794" s="386"/>
      <c r="K794" s="386">
        <f t="shared" si="131"/>
        <v>28627.93416666667</v>
      </c>
      <c r="L794" s="404">
        <v>343535.21</v>
      </c>
    </row>
    <row r="795" spans="1:12" ht="12">
      <c r="A795" s="383" t="s">
        <v>104</v>
      </c>
      <c r="B795" s="388" t="s">
        <v>116</v>
      </c>
      <c r="C795" s="403" t="s">
        <v>106</v>
      </c>
      <c r="D795" s="390" t="s">
        <v>117</v>
      </c>
      <c r="E795" s="379"/>
      <c r="F795" s="379"/>
      <c r="G795" s="379"/>
      <c r="H795" s="379"/>
      <c r="I795" s="379"/>
      <c r="J795" s="386"/>
      <c r="K795" s="386">
        <f t="shared" si="131"/>
        <v>245535.92083333331</v>
      </c>
      <c r="L795" s="404">
        <v>2946431.05</v>
      </c>
    </row>
    <row r="796" spans="1:12" ht="12">
      <c r="A796" s="383" t="s">
        <v>104</v>
      </c>
      <c r="B796" s="388" t="s">
        <v>119</v>
      </c>
      <c r="C796" s="403" t="s">
        <v>106</v>
      </c>
      <c r="D796" s="390" t="s">
        <v>120</v>
      </c>
      <c r="E796" s="379"/>
      <c r="F796" s="379"/>
      <c r="G796" s="379"/>
      <c r="H796" s="379"/>
      <c r="I796" s="379"/>
      <c r="J796" s="386"/>
      <c r="K796" s="386">
        <f t="shared" si="131"/>
        <v>114871.90000000001</v>
      </c>
      <c r="L796" s="404">
        <v>1378462.8</v>
      </c>
    </row>
    <row r="797" spans="1:12" ht="12">
      <c r="A797" s="383" t="s">
        <v>104</v>
      </c>
      <c r="B797" s="388" t="s">
        <v>121</v>
      </c>
      <c r="C797" s="403" t="s">
        <v>106</v>
      </c>
      <c r="D797" s="140" t="s">
        <v>122</v>
      </c>
      <c r="E797" s="379"/>
      <c r="F797" s="379"/>
      <c r="G797" s="379"/>
      <c r="H797" s="379"/>
      <c r="I797" s="379"/>
      <c r="J797" s="386"/>
      <c r="K797" s="386">
        <f t="shared" si="131"/>
        <v>57395.200000000004</v>
      </c>
      <c r="L797" s="391">
        <v>688742.40000000002</v>
      </c>
    </row>
    <row r="798" spans="1:12" ht="12">
      <c r="A798" s="383" t="s">
        <v>104</v>
      </c>
      <c r="B798" s="388" t="s">
        <v>123</v>
      </c>
      <c r="C798" s="403" t="s">
        <v>106</v>
      </c>
      <c r="D798" s="140" t="s">
        <v>124</v>
      </c>
      <c r="E798" s="379"/>
      <c r="F798" s="379"/>
      <c r="G798" s="379"/>
      <c r="H798" s="379"/>
      <c r="I798" s="379"/>
      <c r="J798" s="386"/>
      <c r="K798" s="386">
        <f t="shared" si="131"/>
        <v>27630.166666666668</v>
      </c>
      <c r="L798" s="404">
        <v>331562</v>
      </c>
    </row>
    <row r="799" spans="1:12" ht="12">
      <c r="A799" s="383"/>
      <c r="B799" s="37"/>
      <c r="C799" s="383"/>
      <c r="D799" s="378" t="s">
        <v>125</v>
      </c>
      <c r="E799" s="378"/>
      <c r="F799" s="379"/>
      <c r="G799" s="379"/>
      <c r="H799" s="379"/>
      <c r="I799" s="378"/>
      <c r="J799" s="380"/>
      <c r="K799" s="380">
        <f t="shared" ref="K799" si="132">SUM(K790:K798)</f>
        <v>1832956.4458333333</v>
      </c>
      <c r="L799" s="381">
        <f>SUM(L790:L798)</f>
        <v>21995477.350000001</v>
      </c>
    </row>
    <row r="800" spans="1:12" ht="12">
      <c r="A800" s="383"/>
      <c r="B800" s="37"/>
      <c r="C800" s="383"/>
      <c r="D800" s="383"/>
      <c r="E800" s="379"/>
      <c r="F800" s="379"/>
      <c r="G800" s="379"/>
      <c r="H800" s="379"/>
      <c r="I800" s="379"/>
      <c r="J800" s="379"/>
      <c r="K800" s="386"/>
      <c r="L800" s="369"/>
    </row>
    <row r="801" spans="1:12" ht="12">
      <c r="A801" s="383" t="s">
        <v>104</v>
      </c>
      <c r="B801" s="403">
        <v>2111</v>
      </c>
      <c r="C801" s="403" t="s">
        <v>106</v>
      </c>
      <c r="D801" s="379" t="s">
        <v>127</v>
      </c>
      <c r="E801" s="379"/>
      <c r="F801" s="379"/>
      <c r="G801" s="379"/>
      <c r="H801" s="379"/>
      <c r="I801" s="379"/>
      <c r="J801" s="394"/>
      <c r="K801" s="386">
        <f t="shared" ref="K801:K804" si="133">L801/12</f>
        <v>12500</v>
      </c>
      <c r="L801" s="395">
        <v>150000</v>
      </c>
    </row>
    <row r="802" spans="1:12" ht="12">
      <c r="A802" s="383" t="s">
        <v>104</v>
      </c>
      <c r="B802" s="403">
        <v>2141</v>
      </c>
      <c r="C802" s="403" t="s">
        <v>106</v>
      </c>
      <c r="D802" s="396" t="s">
        <v>129</v>
      </c>
      <c r="E802" s="379"/>
      <c r="F802" s="379"/>
      <c r="G802" s="379"/>
      <c r="H802" s="379"/>
      <c r="I802" s="379"/>
      <c r="J802" s="394"/>
      <c r="K802" s="386">
        <f t="shared" si="133"/>
        <v>0</v>
      </c>
      <c r="L802" s="395">
        <v>0</v>
      </c>
    </row>
    <row r="803" spans="1:12" ht="12">
      <c r="A803" s="383" t="s">
        <v>104</v>
      </c>
      <c r="B803" s="403">
        <v>2211</v>
      </c>
      <c r="C803" s="403" t="s">
        <v>106</v>
      </c>
      <c r="D803" s="379" t="s">
        <v>132</v>
      </c>
      <c r="E803" s="379"/>
      <c r="F803" s="379"/>
      <c r="G803" s="379"/>
      <c r="H803" s="379"/>
      <c r="I803" s="379"/>
      <c r="J803" s="394"/>
      <c r="K803" s="386">
        <f t="shared" si="133"/>
        <v>0</v>
      </c>
      <c r="L803" s="395">
        <v>0</v>
      </c>
    </row>
    <row r="804" spans="1:12" ht="12">
      <c r="A804" s="383" t="s">
        <v>104</v>
      </c>
      <c r="B804" s="403">
        <v>2911</v>
      </c>
      <c r="C804" s="403" t="s">
        <v>106</v>
      </c>
      <c r="D804" s="406" t="s">
        <v>186</v>
      </c>
      <c r="E804" s="379"/>
      <c r="F804" s="379"/>
      <c r="G804" s="379"/>
      <c r="H804" s="379"/>
      <c r="I804" s="379"/>
      <c r="J804" s="394"/>
      <c r="K804" s="386">
        <f t="shared" si="133"/>
        <v>0</v>
      </c>
      <c r="L804" s="395">
        <v>0</v>
      </c>
    </row>
    <row r="805" spans="1:12" ht="12">
      <c r="A805" s="383"/>
      <c r="B805" s="383"/>
      <c r="C805" s="37"/>
      <c r="D805" s="378" t="s">
        <v>125</v>
      </c>
      <c r="E805" s="378"/>
      <c r="F805" s="379"/>
      <c r="G805" s="379"/>
      <c r="H805" s="379"/>
      <c r="I805" s="378"/>
      <c r="J805" s="431"/>
      <c r="K805" s="399">
        <f t="shared" ref="K805" si="134">SUM(K801:K804)</f>
        <v>12500</v>
      </c>
      <c r="L805" s="393">
        <f>SUM(L801:L804)</f>
        <v>150000</v>
      </c>
    </row>
    <row r="806" spans="1:12" ht="12">
      <c r="A806" s="383"/>
      <c r="B806" s="383"/>
      <c r="C806" s="37"/>
      <c r="D806" s="378"/>
      <c r="E806" s="378"/>
      <c r="F806" s="379"/>
      <c r="G806" s="379"/>
      <c r="H806" s="379"/>
      <c r="I806" s="378"/>
      <c r="J806" s="431"/>
      <c r="K806" s="399"/>
      <c r="L806" s="393"/>
    </row>
    <row r="807" spans="1:12" ht="12">
      <c r="A807" s="383"/>
      <c r="B807" s="383"/>
      <c r="C807" s="37"/>
      <c r="D807" s="378"/>
      <c r="E807" s="378"/>
      <c r="F807" s="379"/>
      <c r="G807" s="379"/>
      <c r="H807" s="379"/>
      <c r="I807" s="378"/>
      <c r="J807" s="431"/>
      <c r="K807" s="399"/>
      <c r="L807" s="393"/>
    </row>
    <row r="808" spans="1:12" ht="12">
      <c r="A808" s="383"/>
      <c r="B808" s="383"/>
      <c r="C808" s="37"/>
      <c r="D808" s="379"/>
      <c r="E808" s="379"/>
      <c r="F808" s="379"/>
      <c r="G808" s="379"/>
      <c r="H808" s="379"/>
      <c r="I808" s="378"/>
      <c r="J808" s="398"/>
      <c r="K808" s="368"/>
      <c r="L808" s="393"/>
    </row>
    <row r="809" spans="1:12" ht="12">
      <c r="A809" s="383" t="s">
        <v>104</v>
      </c>
      <c r="B809" s="383" t="s">
        <v>221</v>
      </c>
      <c r="C809" s="403" t="s">
        <v>106</v>
      </c>
      <c r="D809" s="379" t="s">
        <v>245</v>
      </c>
      <c r="E809" s="379"/>
      <c r="F809" s="379"/>
      <c r="G809" s="379"/>
      <c r="H809" s="379"/>
      <c r="I809" s="378"/>
      <c r="J809" s="398"/>
      <c r="K809" s="386">
        <f>L809/12</f>
        <v>250</v>
      </c>
      <c r="L809" s="395">
        <v>3000</v>
      </c>
    </row>
    <row r="810" spans="1:12" ht="12">
      <c r="A810" s="383" t="s">
        <v>104</v>
      </c>
      <c r="B810" s="383" t="s">
        <v>631</v>
      </c>
      <c r="C810" s="403" t="s">
        <v>106</v>
      </c>
      <c r="D810" s="330" t="s">
        <v>630</v>
      </c>
      <c r="E810" s="379"/>
      <c r="F810" s="379"/>
      <c r="G810" s="379"/>
      <c r="H810" s="379"/>
      <c r="I810" s="378"/>
      <c r="J810" s="398"/>
      <c r="K810" s="386">
        <f t="shared" ref="K810:K811" si="135">L810/12</f>
        <v>26000</v>
      </c>
      <c r="L810" s="395">
        <v>312000</v>
      </c>
    </row>
    <row r="811" spans="1:12" ht="12">
      <c r="A811" s="383" t="s">
        <v>104</v>
      </c>
      <c r="B811" s="403">
        <v>3361</v>
      </c>
      <c r="C811" s="403" t="s">
        <v>106</v>
      </c>
      <c r="D811" s="379" t="s">
        <v>134</v>
      </c>
      <c r="E811" s="379"/>
      <c r="F811" s="379"/>
      <c r="G811" s="379"/>
      <c r="H811" s="379"/>
      <c r="I811" s="379"/>
      <c r="J811" s="394"/>
      <c r="K811" s="386">
        <f t="shared" si="135"/>
        <v>0</v>
      </c>
      <c r="L811" s="395">
        <v>0</v>
      </c>
    </row>
    <row r="812" spans="1:12" ht="12">
      <c r="A812" s="383" t="s">
        <v>104</v>
      </c>
      <c r="B812" s="403">
        <v>3362</v>
      </c>
      <c r="C812" s="403" t="s">
        <v>106</v>
      </c>
      <c r="D812" s="406" t="s">
        <v>196</v>
      </c>
      <c r="E812" s="379"/>
      <c r="F812" s="379"/>
      <c r="G812" s="379"/>
      <c r="H812" s="379"/>
      <c r="I812" s="379"/>
      <c r="J812" s="386"/>
      <c r="K812" s="386">
        <f t="shared" ref="K812:K818" si="136">L812/12</f>
        <v>0</v>
      </c>
      <c r="L812" s="395">
        <v>0</v>
      </c>
    </row>
    <row r="813" spans="1:12" ht="12">
      <c r="A813" s="383" t="s">
        <v>104</v>
      </c>
      <c r="B813" s="403">
        <v>3711</v>
      </c>
      <c r="C813" s="403" t="s">
        <v>106</v>
      </c>
      <c r="D813" s="379" t="s">
        <v>135</v>
      </c>
      <c r="E813" s="379"/>
      <c r="F813" s="379"/>
      <c r="G813" s="379"/>
      <c r="H813" s="379"/>
      <c r="I813" s="379"/>
      <c r="J813" s="394"/>
      <c r="K813" s="386">
        <f t="shared" si="136"/>
        <v>0</v>
      </c>
      <c r="L813" s="395">
        <v>0</v>
      </c>
    </row>
    <row r="814" spans="1:12" ht="12">
      <c r="A814" s="383" t="s">
        <v>104</v>
      </c>
      <c r="B814" s="403">
        <v>3721</v>
      </c>
      <c r="C814" s="403" t="s">
        <v>106</v>
      </c>
      <c r="D814" s="406" t="s">
        <v>137</v>
      </c>
      <c r="E814" s="379"/>
      <c r="F814" s="379"/>
      <c r="G814" s="379"/>
      <c r="H814" s="379"/>
      <c r="I814" s="379"/>
      <c r="J814" s="394"/>
      <c r="K814" s="386">
        <f>L814/12</f>
        <v>38333.333333333336</v>
      </c>
      <c r="L814" s="395">
        <v>460000</v>
      </c>
    </row>
    <row r="815" spans="1:12" ht="12">
      <c r="A815" s="383" t="s">
        <v>104</v>
      </c>
      <c r="B815" s="403">
        <v>3751</v>
      </c>
      <c r="C815" s="403" t="s">
        <v>106</v>
      </c>
      <c r="D815" s="379" t="s">
        <v>139</v>
      </c>
      <c r="E815" s="379"/>
      <c r="F815" s="379"/>
      <c r="G815" s="379"/>
      <c r="H815" s="379"/>
      <c r="I815" s="379"/>
      <c r="J815" s="394"/>
      <c r="K815" s="386">
        <f t="shared" si="136"/>
        <v>0</v>
      </c>
      <c r="L815" s="395">
        <v>0</v>
      </c>
    </row>
    <row r="816" spans="1:12" ht="12">
      <c r="A816" s="383" t="s">
        <v>104</v>
      </c>
      <c r="B816" s="403">
        <v>3821</v>
      </c>
      <c r="C816" s="403" t="s">
        <v>106</v>
      </c>
      <c r="D816" s="406" t="s">
        <v>172</v>
      </c>
      <c r="E816" s="379"/>
      <c r="F816" s="379"/>
      <c r="G816" s="379"/>
      <c r="H816" s="379"/>
      <c r="I816" s="379"/>
      <c r="J816" s="394"/>
      <c r="K816" s="386">
        <f t="shared" si="136"/>
        <v>0</v>
      </c>
      <c r="L816" s="395">
        <v>0</v>
      </c>
    </row>
    <row r="817" spans="1:12" ht="12">
      <c r="A817" s="383" t="s">
        <v>104</v>
      </c>
      <c r="B817" s="403">
        <v>3922</v>
      </c>
      <c r="C817" s="403" t="s">
        <v>106</v>
      </c>
      <c r="D817" s="406" t="s">
        <v>317</v>
      </c>
      <c r="E817" s="379"/>
      <c r="F817" s="379"/>
      <c r="G817" s="379"/>
      <c r="H817" s="379"/>
      <c r="I817" s="379"/>
      <c r="J817" s="394"/>
      <c r="K817" s="386">
        <f t="shared" si="136"/>
        <v>0</v>
      </c>
      <c r="L817" s="395">
        <v>0</v>
      </c>
    </row>
    <row r="818" spans="1:12" ht="12">
      <c r="A818" s="383" t="s">
        <v>104</v>
      </c>
      <c r="B818" s="403">
        <v>3981</v>
      </c>
      <c r="C818" s="403" t="s">
        <v>106</v>
      </c>
      <c r="D818" s="406" t="s">
        <v>318</v>
      </c>
      <c r="E818" s="379"/>
      <c r="F818" s="379"/>
      <c r="G818" s="379"/>
      <c r="H818" s="379"/>
      <c r="I818" s="379"/>
      <c r="J818" s="394"/>
      <c r="K818" s="386">
        <f t="shared" si="136"/>
        <v>0</v>
      </c>
      <c r="L818" s="395">
        <v>0</v>
      </c>
    </row>
    <row r="819" spans="1:12" ht="12">
      <c r="A819" s="383"/>
      <c r="B819" s="383"/>
      <c r="C819" s="37"/>
      <c r="D819" s="378" t="s">
        <v>125</v>
      </c>
      <c r="E819" s="378"/>
      <c r="F819" s="379"/>
      <c r="G819" s="379"/>
      <c r="H819" s="379"/>
      <c r="I819" s="378"/>
      <c r="J819" s="431"/>
      <c r="K819" s="399">
        <f t="shared" ref="K819" si="137">SUM(K811:K818)</f>
        <v>38333.333333333336</v>
      </c>
      <c r="L819" s="393">
        <f>SUM(L809:L818)</f>
        <v>775000</v>
      </c>
    </row>
    <row r="820" spans="1:12" ht="12">
      <c r="A820" s="383"/>
      <c r="B820" s="383"/>
      <c r="C820" s="37"/>
      <c r="D820" s="379"/>
      <c r="E820" s="379"/>
      <c r="F820" s="379"/>
      <c r="G820" s="379"/>
      <c r="H820" s="379"/>
      <c r="I820" s="378"/>
      <c r="J820" s="392"/>
      <c r="K820" s="380"/>
      <c r="L820" s="381"/>
    </row>
    <row r="821" spans="1:12" ht="12">
      <c r="A821" s="383"/>
      <c r="B821" s="397"/>
      <c r="C821" s="37"/>
      <c r="D821" s="378" t="s">
        <v>140</v>
      </c>
      <c r="E821" s="378"/>
      <c r="F821" s="379"/>
      <c r="G821" s="379"/>
      <c r="H821" s="379"/>
      <c r="I821" s="378"/>
      <c r="J821" s="392"/>
      <c r="K821" s="380">
        <f t="shared" ref="K821:L821" si="138">SUM(K799+K805+K819)</f>
        <v>1883789.7791666666</v>
      </c>
      <c r="L821" s="381">
        <f t="shared" si="138"/>
        <v>22920477.350000001</v>
      </c>
    </row>
    <row r="822" spans="1:12" ht="12">
      <c r="A822" s="383"/>
      <c r="B822" s="383"/>
      <c r="C822" s="37"/>
      <c r="D822" s="379"/>
      <c r="E822" s="379"/>
      <c r="F822" s="379"/>
      <c r="G822" s="379"/>
      <c r="H822" s="379"/>
      <c r="I822" s="378"/>
      <c r="J822" s="392"/>
      <c r="K822" s="380"/>
      <c r="L822" s="381"/>
    </row>
    <row r="823" spans="1:12" ht="12">
      <c r="A823" s="360" t="s">
        <v>91</v>
      </c>
      <c r="B823" s="359">
        <v>1</v>
      </c>
      <c r="C823" s="359"/>
      <c r="D823" s="378" t="s">
        <v>93</v>
      </c>
      <c r="E823" s="378"/>
      <c r="F823" s="378"/>
      <c r="G823" s="378"/>
      <c r="H823" s="378"/>
      <c r="I823" s="378"/>
      <c r="J823" s="392"/>
      <c r="K823" s="380"/>
      <c r="L823" s="381"/>
    </row>
    <row r="824" spans="1:12" ht="12">
      <c r="A824" s="360" t="s">
        <v>94</v>
      </c>
      <c r="B824" s="359">
        <v>5</v>
      </c>
      <c r="C824" s="359"/>
      <c r="D824" s="378" t="s">
        <v>283</v>
      </c>
      <c r="E824" s="378"/>
      <c r="F824" s="378"/>
      <c r="G824" s="378"/>
      <c r="H824" s="378"/>
      <c r="I824" s="378"/>
      <c r="J824" s="392"/>
      <c r="K824" s="380"/>
      <c r="L824" s="381"/>
    </row>
    <row r="825" spans="1:12" ht="12">
      <c r="A825" s="360" t="s">
        <v>96</v>
      </c>
      <c r="B825" s="359">
        <v>2</v>
      </c>
      <c r="C825" s="359"/>
      <c r="D825" s="378" t="s">
        <v>284</v>
      </c>
      <c r="E825" s="378"/>
      <c r="F825" s="378"/>
      <c r="G825" s="378"/>
      <c r="H825" s="378"/>
      <c r="I825" s="378"/>
      <c r="J825" s="392"/>
      <c r="K825" s="380"/>
      <c r="L825" s="381"/>
    </row>
    <row r="826" spans="1:12" ht="12">
      <c r="A826" s="360" t="s">
        <v>97</v>
      </c>
      <c r="B826" s="376" t="s">
        <v>54</v>
      </c>
      <c r="C826" s="376"/>
      <c r="D826" s="378" t="s">
        <v>55</v>
      </c>
      <c r="E826" s="378"/>
      <c r="F826" s="378"/>
      <c r="G826" s="378"/>
      <c r="H826" s="378"/>
      <c r="I826" s="378"/>
      <c r="J826" s="392"/>
      <c r="K826" s="380"/>
      <c r="L826" s="381"/>
    </row>
    <row r="827" spans="1:12" ht="12">
      <c r="A827" s="360" t="s">
        <v>99</v>
      </c>
      <c r="B827" s="376" t="s">
        <v>70</v>
      </c>
      <c r="C827" s="376"/>
      <c r="D827" s="378" t="s">
        <v>285</v>
      </c>
      <c r="E827" s="378"/>
      <c r="F827" s="378"/>
      <c r="G827" s="378"/>
      <c r="H827" s="378"/>
      <c r="I827" s="378"/>
      <c r="J827" s="392"/>
      <c r="K827" s="380"/>
      <c r="L827" s="381"/>
    </row>
    <row r="828" spans="1:12" ht="12">
      <c r="A828" s="383"/>
      <c r="B828" s="383"/>
      <c r="C828" s="37"/>
      <c r="D828" s="379"/>
      <c r="E828" s="379"/>
      <c r="F828" s="379"/>
      <c r="G828" s="379"/>
      <c r="H828" s="379"/>
      <c r="I828" s="378"/>
      <c r="J828" s="392"/>
      <c r="K828" s="380"/>
      <c r="L828" s="381"/>
    </row>
    <row r="829" spans="1:12" ht="12">
      <c r="A829" s="383"/>
      <c r="B829" s="37"/>
      <c r="C829" s="384" t="s">
        <v>319</v>
      </c>
      <c r="D829" s="378" t="s">
        <v>102</v>
      </c>
      <c r="E829" s="385" t="s">
        <v>320</v>
      </c>
      <c r="F829" s="378"/>
      <c r="G829" s="378"/>
      <c r="H829" s="379"/>
      <c r="I829" s="379"/>
      <c r="J829" s="379"/>
      <c r="K829" s="386"/>
      <c r="L829" s="369"/>
    </row>
    <row r="830" spans="1:12" ht="12">
      <c r="A830" s="383"/>
      <c r="B830" s="37"/>
      <c r="C830" s="384"/>
      <c r="D830" s="378"/>
      <c r="E830" s="385"/>
      <c r="F830" s="378"/>
      <c r="G830" s="378"/>
      <c r="H830" s="379"/>
      <c r="I830" s="379"/>
      <c r="J830" s="379"/>
      <c r="K830" s="386"/>
      <c r="L830" s="369"/>
    </row>
    <row r="831" spans="1:12" ht="12">
      <c r="A831" s="383" t="s">
        <v>104</v>
      </c>
      <c r="B831" s="388" t="s">
        <v>105</v>
      </c>
      <c r="C831" s="403" t="s">
        <v>106</v>
      </c>
      <c r="D831" s="140" t="s">
        <v>107</v>
      </c>
      <c r="E831" s="379"/>
      <c r="F831" s="379"/>
      <c r="G831" s="379"/>
      <c r="H831" s="379"/>
      <c r="I831" s="379"/>
      <c r="J831" s="386"/>
      <c r="K831" s="386">
        <f t="shared" ref="K831:K838" si="139">L831/12</f>
        <v>602158.5</v>
      </c>
      <c r="L831" s="404">
        <v>7225902</v>
      </c>
    </row>
    <row r="832" spans="1:12" ht="12">
      <c r="A832" s="383" t="s">
        <v>104</v>
      </c>
      <c r="B832" s="388" t="s">
        <v>108</v>
      </c>
      <c r="C832" s="403" t="s">
        <v>106</v>
      </c>
      <c r="D832" s="140" t="s">
        <v>109</v>
      </c>
      <c r="E832" s="379"/>
      <c r="F832" s="379"/>
      <c r="G832" s="379"/>
      <c r="H832" s="379"/>
      <c r="I832" s="379"/>
      <c r="J832" s="386"/>
      <c r="K832" s="386">
        <f t="shared" si="139"/>
        <v>11603.64</v>
      </c>
      <c r="L832" s="404">
        <v>139243.68</v>
      </c>
    </row>
    <row r="833" spans="1:12" ht="12">
      <c r="A833" s="383" t="s">
        <v>104</v>
      </c>
      <c r="B833" s="388" t="s">
        <v>112</v>
      </c>
      <c r="C833" s="403" t="s">
        <v>106</v>
      </c>
      <c r="D833" s="140" t="s">
        <v>113</v>
      </c>
      <c r="E833" s="379"/>
      <c r="F833" s="379"/>
      <c r="G833" s="379"/>
      <c r="H833" s="379"/>
      <c r="I833" s="379"/>
      <c r="J833" s="386"/>
      <c r="K833" s="386">
        <f t="shared" si="139"/>
        <v>8318</v>
      </c>
      <c r="L833" s="404">
        <v>99816</v>
      </c>
    </row>
    <row r="834" spans="1:12" ht="12">
      <c r="A834" s="383" t="s">
        <v>104</v>
      </c>
      <c r="B834" s="388" t="s">
        <v>114</v>
      </c>
      <c r="C834" s="403" t="s">
        <v>106</v>
      </c>
      <c r="D834" s="140" t="s">
        <v>115</v>
      </c>
      <c r="E834" s="379"/>
      <c r="F834" s="379"/>
      <c r="G834" s="379"/>
      <c r="H834" s="379"/>
      <c r="I834" s="379"/>
      <c r="J834" s="386"/>
      <c r="K834" s="386">
        <f t="shared" si="139"/>
        <v>13298.191666666666</v>
      </c>
      <c r="L834" s="404">
        <v>159578.29999999999</v>
      </c>
    </row>
    <row r="835" spans="1:12" ht="12">
      <c r="A835" s="383" t="s">
        <v>104</v>
      </c>
      <c r="B835" s="388" t="s">
        <v>116</v>
      </c>
      <c r="C835" s="403" t="s">
        <v>106</v>
      </c>
      <c r="D835" s="390" t="s">
        <v>117</v>
      </c>
      <c r="E835" s="379"/>
      <c r="F835" s="379"/>
      <c r="G835" s="379"/>
      <c r="H835" s="379"/>
      <c r="I835" s="379"/>
      <c r="J835" s="386"/>
      <c r="K835" s="386">
        <f t="shared" si="139"/>
        <v>110317.3125</v>
      </c>
      <c r="L835" s="404">
        <v>1323807.75</v>
      </c>
    </row>
    <row r="836" spans="1:12" ht="12">
      <c r="A836" s="383" t="s">
        <v>104</v>
      </c>
      <c r="B836" s="388" t="s">
        <v>119</v>
      </c>
      <c r="C836" s="403" t="s">
        <v>106</v>
      </c>
      <c r="D836" s="390" t="s">
        <v>120</v>
      </c>
      <c r="E836" s="379"/>
      <c r="F836" s="379"/>
      <c r="G836" s="379"/>
      <c r="H836" s="379"/>
      <c r="I836" s="379"/>
      <c r="J836" s="386"/>
      <c r="K836" s="386">
        <f t="shared" si="139"/>
        <v>38105.760000000002</v>
      </c>
      <c r="L836" s="404">
        <v>457269.12</v>
      </c>
    </row>
    <row r="837" spans="1:12" ht="12">
      <c r="A837" s="383" t="s">
        <v>104</v>
      </c>
      <c r="B837" s="388" t="s">
        <v>121</v>
      </c>
      <c r="C837" s="403" t="s">
        <v>106</v>
      </c>
      <c r="D837" s="140" t="s">
        <v>122</v>
      </c>
      <c r="E837" s="379"/>
      <c r="F837" s="379"/>
      <c r="G837" s="379"/>
      <c r="H837" s="379"/>
      <c r="I837" s="379"/>
      <c r="J837" s="386"/>
      <c r="K837" s="386">
        <f t="shared" si="139"/>
        <v>27800.799999999999</v>
      </c>
      <c r="L837" s="404">
        <v>333609.59999999998</v>
      </c>
    </row>
    <row r="838" spans="1:12" ht="12">
      <c r="A838" s="383" t="s">
        <v>104</v>
      </c>
      <c r="B838" s="388" t="s">
        <v>123</v>
      </c>
      <c r="C838" s="403" t="s">
        <v>106</v>
      </c>
      <c r="D838" s="140" t="s">
        <v>124</v>
      </c>
      <c r="E838" s="379"/>
      <c r="F838" s="379"/>
      <c r="G838" s="379"/>
      <c r="H838" s="379"/>
      <c r="I838" s="379"/>
      <c r="J838" s="386"/>
      <c r="K838" s="386">
        <f t="shared" si="139"/>
        <v>11786.5</v>
      </c>
      <c r="L838" s="404">
        <v>141438</v>
      </c>
    </row>
    <row r="839" spans="1:12" ht="12">
      <c r="A839" s="383"/>
      <c r="B839" s="37"/>
      <c r="C839" s="383"/>
      <c r="D839" s="378" t="s">
        <v>125</v>
      </c>
      <c r="E839" s="378"/>
      <c r="F839" s="378"/>
      <c r="G839" s="378"/>
      <c r="H839" s="378"/>
      <c r="I839" s="378"/>
      <c r="J839" s="380"/>
      <c r="K839" s="380">
        <f>SUM(K831:K838)</f>
        <v>823388.70416666672</v>
      </c>
      <c r="L839" s="380">
        <f>SUM(L831:L838)</f>
        <v>9880664.4499999993</v>
      </c>
    </row>
    <row r="840" spans="1:12" ht="12">
      <c r="A840" s="383"/>
      <c r="B840" s="37"/>
      <c r="C840" s="383"/>
      <c r="D840" s="378"/>
      <c r="E840" s="378"/>
      <c r="F840" s="378"/>
      <c r="G840" s="378"/>
      <c r="H840" s="378"/>
      <c r="I840" s="378"/>
      <c r="J840" s="380"/>
      <c r="K840" s="380"/>
      <c r="L840" s="391"/>
    </row>
    <row r="841" spans="1:12" ht="12">
      <c r="A841" s="383" t="s">
        <v>104</v>
      </c>
      <c r="B841" s="403">
        <v>2111</v>
      </c>
      <c r="C841" s="403" t="s">
        <v>106</v>
      </c>
      <c r="D841" s="379" t="s">
        <v>127</v>
      </c>
      <c r="E841" s="379"/>
      <c r="F841" s="379"/>
      <c r="G841" s="379"/>
      <c r="H841" s="379"/>
      <c r="I841" s="379"/>
      <c r="J841" s="394"/>
      <c r="K841" s="386">
        <f t="shared" ref="K841:K842" si="140">L841/12</f>
        <v>0</v>
      </c>
      <c r="L841" s="391">
        <v>0</v>
      </c>
    </row>
    <row r="842" spans="1:12" ht="12">
      <c r="A842" s="383" t="s">
        <v>104</v>
      </c>
      <c r="B842" s="383" t="s">
        <v>192</v>
      </c>
      <c r="C842" s="37" t="s">
        <v>106</v>
      </c>
      <c r="D842" s="379" t="s">
        <v>132</v>
      </c>
      <c r="E842" s="378"/>
      <c r="F842" s="379"/>
      <c r="G842" s="379"/>
      <c r="H842" s="379"/>
      <c r="I842" s="378"/>
      <c r="J842" s="380"/>
      <c r="K842" s="386">
        <f t="shared" si="140"/>
        <v>0</v>
      </c>
      <c r="L842" s="391">
        <v>0</v>
      </c>
    </row>
    <row r="843" spans="1:12" ht="12">
      <c r="A843" s="383"/>
      <c r="B843" s="383"/>
      <c r="C843" s="37"/>
      <c r="D843" s="378" t="s">
        <v>125</v>
      </c>
      <c r="E843" s="378"/>
      <c r="F843" s="379"/>
      <c r="G843" s="379"/>
      <c r="H843" s="379"/>
      <c r="I843" s="378"/>
      <c r="J843" s="380"/>
      <c r="K843" s="380">
        <f t="shared" ref="K843:L843" si="141">SUM(K841:K842)</f>
        <v>0</v>
      </c>
      <c r="L843" s="380">
        <f t="shared" si="141"/>
        <v>0</v>
      </c>
    </row>
    <row r="844" spans="1:12" ht="12">
      <c r="A844" s="383"/>
      <c r="B844" s="383"/>
      <c r="C844" s="37"/>
      <c r="D844" s="379"/>
      <c r="E844" s="379"/>
      <c r="F844" s="379"/>
      <c r="G844" s="379"/>
      <c r="H844" s="379"/>
      <c r="I844" s="378"/>
      <c r="J844" s="380"/>
      <c r="K844" s="380"/>
      <c r="L844" s="391"/>
    </row>
    <row r="845" spans="1:12" ht="12">
      <c r="A845" s="383"/>
      <c r="B845" s="383"/>
      <c r="C845" s="37"/>
      <c r="D845" s="379"/>
      <c r="E845" s="379"/>
      <c r="F845" s="379"/>
      <c r="G845" s="379"/>
      <c r="H845" s="379"/>
      <c r="I845" s="378"/>
      <c r="J845" s="380"/>
      <c r="K845" s="380"/>
      <c r="L845" s="391"/>
    </row>
    <row r="846" spans="1:12" ht="12">
      <c r="A846" s="383" t="s">
        <v>104</v>
      </c>
      <c r="B846" s="403">
        <v>3181</v>
      </c>
      <c r="C846" s="403" t="s">
        <v>106</v>
      </c>
      <c r="D846" s="406" t="s">
        <v>222</v>
      </c>
      <c r="E846" s="379"/>
      <c r="F846" s="379"/>
      <c r="G846" s="379"/>
      <c r="H846" s="379"/>
      <c r="I846" s="379"/>
      <c r="J846" s="394"/>
      <c r="K846" s="386">
        <f t="shared" ref="K846:K849" si="142">L846/12</f>
        <v>166.66666666666666</v>
      </c>
      <c r="L846" s="391">
        <v>2000</v>
      </c>
    </row>
    <row r="847" spans="1:12" ht="12">
      <c r="A847" s="383" t="s">
        <v>104</v>
      </c>
      <c r="B847" s="403">
        <v>3361</v>
      </c>
      <c r="C847" s="403" t="s">
        <v>106</v>
      </c>
      <c r="D847" s="379" t="s">
        <v>134</v>
      </c>
      <c r="E847" s="379"/>
      <c r="F847" s="379"/>
      <c r="G847" s="379"/>
      <c r="H847" s="379"/>
      <c r="I847" s="379"/>
      <c r="J847" s="394"/>
      <c r="K847" s="386">
        <f t="shared" si="142"/>
        <v>0</v>
      </c>
      <c r="L847" s="391">
        <v>0</v>
      </c>
    </row>
    <row r="848" spans="1:12" ht="12">
      <c r="A848" s="383" t="s">
        <v>104</v>
      </c>
      <c r="B848" s="403">
        <v>3721</v>
      </c>
      <c r="C848" s="403" t="s">
        <v>106</v>
      </c>
      <c r="D848" s="406" t="s">
        <v>137</v>
      </c>
      <c r="E848" s="379"/>
      <c r="F848" s="379"/>
      <c r="G848" s="379"/>
      <c r="H848" s="379"/>
      <c r="I848" s="379"/>
      <c r="J848" s="394"/>
      <c r="K848" s="386">
        <f t="shared" si="142"/>
        <v>0</v>
      </c>
      <c r="L848" s="395">
        <v>0</v>
      </c>
    </row>
    <row r="849" spans="1:12" ht="12">
      <c r="A849" s="383" t="s">
        <v>104</v>
      </c>
      <c r="B849" s="403">
        <v>3751</v>
      </c>
      <c r="C849" s="403" t="s">
        <v>106</v>
      </c>
      <c r="D849" s="406" t="s">
        <v>139</v>
      </c>
      <c r="E849" s="379"/>
      <c r="F849" s="379"/>
      <c r="G849" s="379"/>
      <c r="H849" s="379"/>
      <c r="I849" s="379"/>
      <c r="J849" s="394"/>
      <c r="K849" s="386">
        <f t="shared" si="142"/>
        <v>0</v>
      </c>
      <c r="L849" s="395">
        <v>0</v>
      </c>
    </row>
    <row r="850" spans="1:12" ht="12">
      <c r="A850" s="383"/>
      <c r="B850" s="37"/>
      <c r="C850" s="383"/>
      <c r="D850" s="378" t="s">
        <v>125</v>
      </c>
      <c r="E850" s="378"/>
      <c r="F850" s="379"/>
      <c r="G850" s="379"/>
      <c r="H850" s="379"/>
      <c r="I850" s="378"/>
      <c r="J850" s="380"/>
      <c r="K850" s="380">
        <f t="shared" ref="K850:L850" si="143">SUM(K846:K849)</f>
        <v>166.66666666666666</v>
      </c>
      <c r="L850" s="381">
        <f t="shared" si="143"/>
        <v>2000</v>
      </c>
    </row>
    <row r="851" spans="1:12" ht="12">
      <c r="A851" s="383"/>
      <c r="B851" s="37"/>
      <c r="C851" s="383"/>
      <c r="D851" s="383"/>
      <c r="E851" s="379"/>
      <c r="F851" s="379"/>
      <c r="G851" s="379"/>
      <c r="H851" s="379"/>
      <c r="I851" s="378"/>
      <c r="J851" s="380"/>
      <c r="K851" s="380"/>
      <c r="L851" s="381"/>
    </row>
    <row r="852" spans="1:12" ht="12">
      <c r="A852" s="383"/>
      <c r="B852" s="37"/>
      <c r="C852" s="383"/>
      <c r="D852" s="378" t="s">
        <v>140</v>
      </c>
      <c r="E852" s="378"/>
      <c r="F852" s="379"/>
      <c r="G852" s="379"/>
      <c r="H852" s="379"/>
      <c r="I852" s="378"/>
      <c r="J852" s="392"/>
      <c r="K852" s="380">
        <f t="shared" ref="K852:L852" si="144">SUM(K839+K843+K850)</f>
        <v>823555.37083333335</v>
      </c>
      <c r="L852" s="381">
        <f t="shared" si="144"/>
        <v>9882664.4499999993</v>
      </c>
    </row>
    <row r="853" spans="1:12" ht="12">
      <c r="A853" s="383"/>
      <c r="B853" s="37"/>
      <c r="C853" s="383"/>
      <c r="D853" s="383"/>
      <c r="E853" s="379"/>
      <c r="F853" s="379"/>
      <c r="G853" s="379"/>
      <c r="H853" s="379"/>
      <c r="I853" s="378"/>
      <c r="J853" s="392"/>
      <c r="K853" s="380"/>
      <c r="L853" s="381"/>
    </row>
    <row r="854" spans="1:12" ht="12">
      <c r="A854" s="383"/>
      <c r="B854" s="37"/>
      <c r="C854" s="383"/>
      <c r="D854" s="378" t="s">
        <v>152</v>
      </c>
      <c r="E854" s="378"/>
      <c r="F854" s="379"/>
      <c r="G854" s="379"/>
      <c r="H854" s="378"/>
      <c r="I854" s="379"/>
      <c r="J854" s="392"/>
      <c r="K854" s="380">
        <f t="shared" ref="K854:L854" si="145">SUM(K852+K821+K780+K736)</f>
        <v>18440559.6175</v>
      </c>
      <c r="L854" s="381">
        <f t="shared" si="145"/>
        <v>223301715.41</v>
      </c>
    </row>
    <row r="855" spans="1:12" ht="12">
      <c r="A855" s="383"/>
      <c r="B855" s="37"/>
      <c r="C855" s="383"/>
      <c r="D855" s="383"/>
      <c r="E855" s="379"/>
      <c r="F855" s="379"/>
      <c r="G855" s="379"/>
      <c r="H855" s="378"/>
      <c r="I855" s="379"/>
      <c r="J855" s="392"/>
      <c r="K855" s="380"/>
      <c r="L855" s="381"/>
    </row>
    <row r="856" spans="1:12" ht="12">
      <c r="A856" s="360" t="s">
        <v>91</v>
      </c>
      <c r="B856" s="359">
        <v>1</v>
      </c>
      <c r="C856" s="359"/>
      <c r="D856" s="378" t="s">
        <v>93</v>
      </c>
      <c r="E856" s="378"/>
      <c r="F856" s="378"/>
      <c r="G856" s="378"/>
      <c r="H856" s="378"/>
      <c r="I856" s="378"/>
      <c r="J856" s="392"/>
      <c r="K856" s="380"/>
      <c r="L856" s="381"/>
    </row>
    <row r="857" spans="1:12" ht="12">
      <c r="A857" s="360" t="s">
        <v>94</v>
      </c>
      <c r="B857" s="359">
        <v>3</v>
      </c>
      <c r="C857" s="359"/>
      <c r="D857" s="360" t="s">
        <v>154</v>
      </c>
      <c r="E857" s="378"/>
      <c r="F857" s="378"/>
      <c r="G857" s="378"/>
      <c r="H857" s="378"/>
      <c r="I857" s="378"/>
      <c r="J857" s="392"/>
      <c r="K857" s="380"/>
      <c r="L857" s="381"/>
    </row>
    <row r="858" spans="1:12" ht="12">
      <c r="A858" s="360" t="s">
        <v>96</v>
      </c>
      <c r="B858" s="359">
        <v>9</v>
      </c>
      <c r="C858" s="359"/>
      <c r="D858" s="378" t="s">
        <v>325</v>
      </c>
      <c r="E858" s="378"/>
      <c r="F858" s="378"/>
      <c r="G858" s="378"/>
      <c r="H858" s="378"/>
      <c r="I858" s="378"/>
      <c r="J858" s="392"/>
      <c r="K858" s="380"/>
      <c r="L858" s="381"/>
    </row>
    <row r="859" spans="1:12" ht="12">
      <c r="A859" s="360" t="s">
        <v>97</v>
      </c>
      <c r="B859" s="376" t="s">
        <v>54</v>
      </c>
      <c r="C859" s="376"/>
      <c r="D859" s="378" t="s">
        <v>55</v>
      </c>
      <c r="E859" s="378"/>
      <c r="F859" s="378"/>
      <c r="G859" s="378"/>
      <c r="H859" s="378"/>
      <c r="I859" s="378"/>
      <c r="J859" s="392"/>
      <c r="K859" s="380"/>
      <c r="L859" s="369"/>
    </row>
    <row r="860" spans="1:12" ht="12">
      <c r="A860" s="360" t="s">
        <v>99</v>
      </c>
      <c r="B860" s="376" t="s">
        <v>72</v>
      </c>
      <c r="C860" s="376"/>
      <c r="D860" s="378" t="s">
        <v>326</v>
      </c>
      <c r="E860" s="378"/>
      <c r="F860" s="378"/>
      <c r="G860" s="378"/>
      <c r="H860" s="378"/>
      <c r="I860" s="378"/>
      <c r="J860" s="392"/>
      <c r="K860" s="380"/>
      <c r="L860" s="369"/>
    </row>
    <row r="861" spans="1:12" ht="12">
      <c r="A861" s="360"/>
      <c r="B861" s="376"/>
      <c r="C861" s="383"/>
      <c r="D861" s="378"/>
      <c r="E861" s="378"/>
      <c r="F861" s="378"/>
      <c r="G861" s="378"/>
      <c r="H861" s="379"/>
      <c r="I861" s="379"/>
      <c r="J861" s="394"/>
      <c r="K861" s="386"/>
      <c r="L861" s="369"/>
    </row>
    <row r="862" spans="1:12" ht="12">
      <c r="A862" s="383"/>
      <c r="B862" s="37"/>
      <c r="C862" s="384" t="s">
        <v>327</v>
      </c>
      <c r="D862" s="378" t="s">
        <v>102</v>
      </c>
      <c r="E862" s="385" t="s">
        <v>328</v>
      </c>
      <c r="F862" s="385"/>
      <c r="G862" s="385"/>
      <c r="H862" s="379"/>
      <c r="I862" s="379"/>
      <c r="J862" s="379"/>
      <c r="K862" s="386"/>
      <c r="L862" s="369"/>
    </row>
    <row r="863" spans="1:12" ht="12">
      <c r="A863" s="383"/>
      <c r="B863" s="37"/>
      <c r="C863" s="384"/>
      <c r="D863" s="385"/>
      <c r="E863" s="385"/>
      <c r="F863" s="385"/>
      <c r="G863" s="385"/>
      <c r="H863" s="379"/>
      <c r="I863" s="379"/>
      <c r="J863" s="379"/>
      <c r="K863" s="386"/>
      <c r="L863" s="369"/>
    </row>
    <row r="864" spans="1:12" ht="12">
      <c r="A864" s="383" t="s">
        <v>104</v>
      </c>
      <c r="B864" s="388" t="s">
        <v>105</v>
      </c>
      <c r="C864" s="403" t="s">
        <v>106</v>
      </c>
      <c r="D864" s="140" t="s">
        <v>107</v>
      </c>
      <c r="E864" s="379"/>
      <c r="F864" s="379"/>
      <c r="G864" s="379"/>
      <c r="H864" s="379"/>
      <c r="I864" s="379"/>
      <c r="J864" s="432"/>
      <c r="K864" s="432">
        <f t="shared" ref="K864:K875" si="146">L864/12</f>
        <v>310240.48</v>
      </c>
      <c r="L864" s="389">
        <v>3722885.76</v>
      </c>
    </row>
    <row r="865" spans="1:12" ht="12">
      <c r="A865" s="383" t="s">
        <v>104</v>
      </c>
      <c r="B865" s="388" t="s">
        <v>108</v>
      </c>
      <c r="C865" s="403" t="s">
        <v>106</v>
      </c>
      <c r="D865" s="140" t="s">
        <v>109</v>
      </c>
      <c r="E865" s="379"/>
      <c r="F865" s="379"/>
      <c r="G865" s="379"/>
      <c r="H865" s="379"/>
      <c r="I865" s="379"/>
      <c r="J865" s="432"/>
      <c r="K865" s="432">
        <f t="shared" si="146"/>
        <v>36718.68</v>
      </c>
      <c r="L865" s="389">
        <v>440624.16</v>
      </c>
    </row>
    <row r="866" spans="1:12" ht="12">
      <c r="A866" s="383" t="s">
        <v>104</v>
      </c>
      <c r="B866" s="388" t="s">
        <v>110</v>
      </c>
      <c r="C866" s="403" t="s">
        <v>106</v>
      </c>
      <c r="D866" s="140" t="s">
        <v>111</v>
      </c>
      <c r="E866" s="379"/>
      <c r="F866" s="379"/>
      <c r="G866" s="379"/>
      <c r="H866" s="379"/>
      <c r="I866" s="379"/>
      <c r="J866" s="432"/>
      <c r="K866" s="432">
        <f t="shared" si="146"/>
        <v>9626.9549999999999</v>
      </c>
      <c r="L866" s="389">
        <v>115523.46</v>
      </c>
    </row>
    <row r="867" spans="1:12" ht="12">
      <c r="A867" s="383" t="s">
        <v>104</v>
      </c>
      <c r="B867" s="388" t="s">
        <v>112</v>
      </c>
      <c r="C867" s="403" t="s">
        <v>106</v>
      </c>
      <c r="D867" s="140" t="s">
        <v>113</v>
      </c>
      <c r="E867" s="379"/>
      <c r="F867" s="379"/>
      <c r="G867" s="379"/>
      <c r="H867" s="379"/>
      <c r="I867" s="379"/>
      <c r="J867" s="432"/>
      <c r="K867" s="432">
        <f>L867/12</f>
        <v>2843</v>
      </c>
      <c r="L867" s="389">
        <v>34116</v>
      </c>
    </row>
    <row r="868" spans="1:12" ht="12">
      <c r="A868" s="383" t="s">
        <v>104</v>
      </c>
      <c r="B868" s="388" t="s">
        <v>114</v>
      </c>
      <c r="C868" s="403" t="s">
        <v>106</v>
      </c>
      <c r="D868" s="140" t="s">
        <v>115</v>
      </c>
      <c r="E868" s="379"/>
      <c r="F868" s="379"/>
      <c r="G868" s="379"/>
      <c r="H868" s="379"/>
      <c r="I868" s="379"/>
      <c r="J868" s="432"/>
      <c r="K868" s="432">
        <f t="shared" si="146"/>
        <v>7266.043333333334</v>
      </c>
      <c r="L868" s="389">
        <v>87192.52</v>
      </c>
    </row>
    <row r="869" spans="1:12" ht="12">
      <c r="A869" s="383" t="s">
        <v>104</v>
      </c>
      <c r="B869" s="388" t="s">
        <v>116</v>
      </c>
      <c r="C869" s="403" t="s">
        <v>106</v>
      </c>
      <c r="D869" s="390" t="s">
        <v>117</v>
      </c>
      <c r="E869" s="379"/>
      <c r="F869" s="379"/>
      <c r="G869" s="379"/>
      <c r="H869" s="379"/>
      <c r="I869" s="379"/>
      <c r="J869" s="432"/>
      <c r="K869" s="432">
        <f t="shared" si="146"/>
        <v>69205.942500000005</v>
      </c>
      <c r="L869" s="389">
        <v>830471.31</v>
      </c>
    </row>
    <row r="870" spans="1:12" ht="12">
      <c r="A870" s="383" t="s">
        <v>104</v>
      </c>
      <c r="B870" s="388" t="s">
        <v>119</v>
      </c>
      <c r="C870" s="403" t="s">
        <v>106</v>
      </c>
      <c r="D870" s="390" t="s">
        <v>120</v>
      </c>
      <c r="E870" s="379"/>
      <c r="F870" s="379"/>
      <c r="G870" s="379"/>
      <c r="H870" s="379"/>
      <c r="I870" s="379"/>
      <c r="J870" s="432"/>
      <c r="K870" s="432">
        <f t="shared" si="146"/>
        <v>56498.920000000006</v>
      </c>
      <c r="L870" s="389">
        <v>677987.04</v>
      </c>
    </row>
    <row r="871" spans="1:12" ht="12">
      <c r="A871" s="383" t="s">
        <v>104</v>
      </c>
      <c r="B871" s="388" t="s">
        <v>329</v>
      </c>
      <c r="C871" s="403" t="s">
        <v>106</v>
      </c>
      <c r="D871" s="140" t="s">
        <v>292</v>
      </c>
      <c r="E871" s="379"/>
      <c r="F871" s="379"/>
      <c r="G871" s="379"/>
      <c r="H871" s="379"/>
      <c r="I871" s="379"/>
      <c r="J871" s="432"/>
      <c r="K871" s="432">
        <f t="shared" si="146"/>
        <v>238333.33333333334</v>
      </c>
      <c r="L871" s="389">
        <v>2860000</v>
      </c>
    </row>
    <row r="872" spans="1:12" ht="12">
      <c r="A872" s="383" t="s">
        <v>104</v>
      </c>
      <c r="B872" s="388">
        <v>1522</v>
      </c>
      <c r="C872" s="403" t="s">
        <v>106</v>
      </c>
      <c r="D872" s="140" t="s">
        <v>293</v>
      </c>
      <c r="E872" s="379"/>
      <c r="F872" s="379"/>
      <c r="G872" s="379"/>
      <c r="H872" s="379"/>
      <c r="I872" s="379"/>
      <c r="J872" s="432"/>
      <c r="K872" s="432">
        <f t="shared" si="146"/>
        <v>500000</v>
      </c>
      <c r="L872" s="389">
        <v>6000000</v>
      </c>
    </row>
    <row r="873" spans="1:12" ht="12">
      <c r="A873" s="383" t="s">
        <v>104</v>
      </c>
      <c r="B873" s="388" t="s">
        <v>121</v>
      </c>
      <c r="C873" s="403" t="s">
        <v>106</v>
      </c>
      <c r="D873" s="140" t="s">
        <v>122</v>
      </c>
      <c r="E873" s="379"/>
      <c r="F873" s="379"/>
      <c r="G873" s="379"/>
      <c r="H873" s="379"/>
      <c r="I873" s="379"/>
      <c r="J873" s="432"/>
      <c r="K873" s="432">
        <f t="shared" si="146"/>
        <v>15245.6</v>
      </c>
      <c r="L873" s="391">
        <v>182947.20000000001</v>
      </c>
    </row>
    <row r="874" spans="1:12" ht="12">
      <c r="A874" s="383" t="s">
        <v>104</v>
      </c>
      <c r="B874" s="388" t="s">
        <v>330</v>
      </c>
      <c r="C874" s="403" t="s">
        <v>106</v>
      </c>
      <c r="D874" s="390" t="s">
        <v>331</v>
      </c>
      <c r="E874" s="379"/>
      <c r="F874" s="379"/>
      <c r="G874" s="379"/>
      <c r="H874" s="379"/>
      <c r="I874" s="379"/>
      <c r="J874" s="432"/>
      <c r="K874" s="432">
        <f t="shared" si="146"/>
        <v>1594916.9916666665</v>
      </c>
      <c r="L874" s="389">
        <f>CAPITULO!C15</f>
        <v>19139003.899999999</v>
      </c>
    </row>
    <row r="875" spans="1:12" ht="12">
      <c r="A875" s="383" t="s">
        <v>104</v>
      </c>
      <c r="B875" s="388" t="s">
        <v>123</v>
      </c>
      <c r="C875" s="403" t="s">
        <v>106</v>
      </c>
      <c r="D875" s="140" t="s">
        <v>124</v>
      </c>
      <c r="E875" s="379"/>
      <c r="F875" s="379"/>
      <c r="G875" s="379"/>
      <c r="H875" s="379"/>
      <c r="I875" s="379"/>
      <c r="J875" s="432"/>
      <c r="K875" s="432">
        <f t="shared" si="146"/>
        <v>8049.25</v>
      </c>
      <c r="L875" s="389">
        <v>96591</v>
      </c>
    </row>
    <row r="876" spans="1:12" ht="12">
      <c r="A876" s="383"/>
      <c r="B876" s="37"/>
      <c r="C876" s="383"/>
      <c r="D876" s="378" t="s">
        <v>125</v>
      </c>
      <c r="E876" s="378"/>
      <c r="F876" s="379"/>
      <c r="G876" s="379"/>
      <c r="H876" s="379"/>
      <c r="I876" s="378"/>
      <c r="J876" s="392"/>
      <c r="K876" s="380">
        <f>SUM(K864:K875)</f>
        <v>2848945.1958333328</v>
      </c>
      <c r="L876" s="393">
        <f>SUM(L864:L875)</f>
        <v>34187342.349999994</v>
      </c>
    </row>
    <row r="877" spans="1:12" ht="12">
      <c r="A877" s="383"/>
      <c r="B877" s="37"/>
      <c r="C877" s="383"/>
      <c r="D877" s="383"/>
      <c r="E877" s="379"/>
      <c r="F877" s="379"/>
      <c r="G877" s="379"/>
      <c r="H877" s="379"/>
      <c r="I877" s="379"/>
      <c r="J877" s="379"/>
      <c r="K877" s="386"/>
      <c r="L877" s="369"/>
    </row>
    <row r="878" spans="1:12" ht="12">
      <c r="A878" s="383"/>
      <c r="B878" s="37"/>
      <c r="C878" s="383"/>
      <c r="D878" s="383"/>
      <c r="E878" s="379"/>
      <c r="F878" s="379"/>
      <c r="G878" s="379"/>
      <c r="H878" s="379"/>
      <c r="I878" s="379"/>
      <c r="J878" s="379"/>
      <c r="K878" s="386"/>
      <c r="L878" s="369"/>
    </row>
    <row r="879" spans="1:12" ht="12">
      <c r="A879" s="383"/>
      <c r="B879" s="37"/>
      <c r="C879" s="383"/>
      <c r="D879" s="383"/>
      <c r="E879" s="379"/>
      <c r="F879" s="379"/>
      <c r="G879" s="379"/>
      <c r="H879" s="379"/>
      <c r="I879" s="379"/>
      <c r="J879" s="379"/>
      <c r="K879" s="386"/>
      <c r="L879" s="369"/>
    </row>
    <row r="880" spans="1:12" ht="12">
      <c r="A880" s="383"/>
      <c r="B880" s="37"/>
      <c r="C880" s="383"/>
      <c r="D880" s="383"/>
      <c r="E880" s="379"/>
      <c r="F880" s="379"/>
      <c r="G880" s="379"/>
      <c r="H880" s="379"/>
      <c r="I880" s="379"/>
      <c r="J880" s="379"/>
      <c r="K880" s="386"/>
      <c r="L880" s="369"/>
    </row>
    <row r="881" spans="1:12" ht="12">
      <c r="A881" s="383"/>
      <c r="B881" s="37"/>
      <c r="C881" s="383"/>
      <c r="D881" s="383"/>
      <c r="E881" s="379"/>
      <c r="F881" s="379"/>
      <c r="G881" s="379"/>
      <c r="H881" s="379"/>
      <c r="I881" s="379"/>
      <c r="J881" s="379"/>
      <c r="K881" s="386"/>
      <c r="L881" s="369"/>
    </row>
    <row r="882" spans="1:12" ht="12">
      <c r="A882" s="383"/>
      <c r="B882" s="37"/>
      <c r="C882" s="383"/>
      <c r="D882" s="383"/>
      <c r="E882" s="379"/>
      <c r="F882" s="379"/>
      <c r="G882" s="379"/>
      <c r="H882" s="379"/>
      <c r="I882" s="379"/>
      <c r="J882" s="379"/>
      <c r="K882" s="386"/>
      <c r="L882" s="369"/>
    </row>
    <row r="883" spans="1:12" ht="12">
      <c r="A883" s="383"/>
      <c r="B883" s="37"/>
      <c r="C883" s="383"/>
      <c r="D883" s="383"/>
      <c r="E883" s="379"/>
      <c r="F883" s="379"/>
      <c r="G883" s="379"/>
      <c r="H883" s="379"/>
      <c r="I883" s="379"/>
      <c r="J883" s="379"/>
      <c r="K883" s="386"/>
      <c r="L883" s="369"/>
    </row>
    <row r="884" spans="1:12" ht="12">
      <c r="A884" s="383" t="s">
        <v>104</v>
      </c>
      <c r="B884" s="403">
        <v>2111</v>
      </c>
      <c r="C884" s="403" t="s">
        <v>106</v>
      </c>
      <c r="D884" s="379" t="s">
        <v>127</v>
      </c>
      <c r="E884" s="379"/>
      <c r="F884" s="379"/>
      <c r="G884" s="379"/>
      <c r="H884" s="379"/>
      <c r="I884" s="379"/>
      <c r="J884" s="394"/>
      <c r="K884" s="386">
        <f t="shared" ref="K884:K890" si="147">L884/12</f>
        <v>0</v>
      </c>
      <c r="L884" s="433">
        <v>0</v>
      </c>
    </row>
    <row r="885" spans="1:12" ht="12">
      <c r="A885" s="383" t="s">
        <v>104</v>
      </c>
      <c r="B885" s="403">
        <v>2141</v>
      </c>
      <c r="C885" s="403" t="s">
        <v>106</v>
      </c>
      <c r="D885" s="406" t="s">
        <v>129</v>
      </c>
      <c r="E885" s="406"/>
      <c r="F885" s="379"/>
      <c r="G885" s="379"/>
      <c r="H885" s="379"/>
      <c r="I885" s="379"/>
      <c r="J885" s="394"/>
      <c r="K885" s="386">
        <f t="shared" si="147"/>
        <v>0</v>
      </c>
      <c r="L885" s="433">
        <v>0</v>
      </c>
    </row>
    <row r="886" spans="1:12" ht="12">
      <c r="A886" s="383" t="s">
        <v>104</v>
      </c>
      <c r="B886" s="403">
        <v>2161</v>
      </c>
      <c r="C886" s="403" t="s">
        <v>106</v>
      </c>
      <c r="D886" s="379" t="s">
        <v>131</v>
      </c>
      <c r="E886" s="406"/>
      <c r="F886" s="379"/>
      <c r="G886" s="379"/>
      <c r="H886" s="379"/>
      <c r="I886" s="379"/>
      <c r="J886" s="394"/>
      <c r="K886" s="386">
        <f t="shared" si="147"/>
        <v>0</v>
      </c>
      <c r="L886" s="433">
        <v>0</v>
      </c>
    </row>
    <row r="887" spans="1:12" ht="12">
      <c r="A887" s="383" t="s">
        <v>104</v>
      </c>
      <c r="B887" s="403">
        <v>2211</v>
      </c>
      <c r="C887" s="403" t="s">
        <v>106</v>
      </c>
      <c r="D887" s="406" t="s">
        <v>132</v>
      </c>
      <c r="E887" s="379"/>
      <c r="F887" s="379"/>
      <c r="G887" s="379"/>
      <c r="H887" s="379"/>
      <c r="I887" s="379"/>
      <c r="J887" s="394"/>
      <c r="K887" s="386">
        <f t="shared" si="147"/>
        <v>16666.666666666668</v>
      </c>
      <c r="L887" s="433">
        <v>200000</v>
      </c>
    </row>
    <row r="888" spans="1:12" ht="12">
      <c r="A888" s="383" t="s">
        <v>104</v>
      </c>
      <c r="B888" s="403">
        <v>2611</v>
      </c>
      <c r="C888" s="403" t="s">
        <v>106</v>
      </c>
      <c r="D888" s="406" t="s">
        <v>133</v>
      </c>
      <c r="E888" s="379"/>
      <c r="F888" s="379"/>
      <c r="G888" s="379"/>
      <c r="H888" s="379"/>
      <c r="I888" s="379"/>
      <c r="J888" s="394"/>
      <c r="K888" s="386">
        <f t="shared" si="147"/>
        <v>0</v>
      </c>
      <c r="L888" s="433">
        <v>0</v>
      </c>
    </row>
    <row r="889" spans="1:12" ht="12">
      <c r="A889" s="383" t="s">
        <v>104</v>
      </c>
      <c r="B889" s="403">
        <v>2711</v>
      </c>
      <c r="C889" s="403" t="s">
        <v>106</v>
      </c>
      <c r="D889" s="406" t="s">
        <v>334</v>
      </c>
      <c r="E889" s="379"/>
      <c r="F889" s="379"/>
      <c r="G889" s="379"/>
      <c r="H889" s="379"/>
      <c r="I889" s="379"/>
      <c r="J889" s="394"/>
      <c r="K889" s="386">
        <f t="shared" si="147"/>
        <v>0</v>
      </c>
      <c r="L889" s="404">
        <v>0</v>
      </c>
    </row>
    <row r="890" spans="1:12" ht="12">
      <c r="A890" s="383" t="s">
        <v>104</v>
      </c>
      <c r="B890" s="403">
        <v>2721</v>
      </c>
      <c r="C890" s="403" t="s">
        <v>106</v>
      </c>
      <c r="D890" s="406" t="s">
        <v>243</v>
      </c>
      <c r="E890" s="379"/>
      <c r="F890" s="379"/>
      <c r="G890" s="379"/>
      <c r="H890" s="379"/>
      <c r="I890" s="379"/>
      <c r="J890" s="394"/>
      <c r="K890" s="386">
        <f t="shared" si="147"/>
        <v>0</v>
      </c>
      <c r="L890" s="404">
        <v>0</v>
      </c>
    </row>
    <row r="891" spans="1:12" ht="12">
      <c r="A891" s="383"/>
      <c r="B891" s="403"/>
      <c r="C891" s="403"/>
      <c r="D891" s="406"/>
      <c r="E891" s="379"/>
      <c r="F891" s="379"/>
      <c r="G891" s="379"/>
      <c r="H891" s="379"/>
      <c r="I891" s="379"/>
      <c r="J891" s="394"/>
      <c r="K891" s="386"/>
      <c r="L891" s="404"/>
    </row>
    <row r="892" spans="1:12" ht="12">
      <c r="A892" s="383"/>
      <c r="B892" s="383"/>
      <c r="C892" s="37"/>
      <c r="D892" s="378" t="s">
        <v>125</v>
      </c>
      <c r="E892" s="378"/>
      <c r="F892" s="379"/>
      <c r="G892" s="379"/>
      <c r="H892" s="379"/>
      <c r="I892" s="378"/>
      <c r="J892" s="398"/>
      <c r="K892" s="399">
        <f t="shared" ref="K892" si="148">SUM(K884:K890)</f>
        <v>16666.666666666668</v>
      </c>
      <c r="L892" s="393">
        <f>SUM(L884:L890)</f>
        <v>200000</v>
      </c>
    </row>
    <row r="893" spans="1:12" ht="12">
      <c r="A893" s="383"/>
      <c r="B893" s="383"/>
      <c r="C893" s="37"/>
      <c r="D893" s="379"/>
      <c r="E893" s="379"/>
      <c r="F893" s="379"/>
      <c r="G893" s="379"/>
      <c r="H893" s="379"/>
      <c r="I893" s="378"/>
      <c r="J893" s="398"/>
      <c r="K893" s="368"/>
      <c r="L893" s="393"/>
    </row>
    <row r="894" spans="1:12" ht="12">
      <c r="A894" s="383" t="s">
        <v>104</v>
      </c>
      <c r="B894" s="403">
        <v>3111</v>
      </c>
      <c r="C894" s="403" t="s">
        <v>106</v>
      </c>
      <c r="D894" s="411" t="s">
        <v>335</v>
      </c>
      <c r="E894" s="379"/>
      <c r="F894" s="379"/>
      <c r="G894" s="379"/>
      <c r="H894" s="379"/>
      <c r="I894" s="379"/>
      <c r="J894" s="432"/>
      <c r="K894" s="432">
        <f t="shared" ref="K894:K905" si="149">L894/12</f>
        <v>0</v>
      </c>
      <c r="L894" s="433">
        <v>0</v>
      </c>
    </row>
    <row r="895" spans="1:12" ht="12">
      <c r="A895" s="383" t="s">
        <v>104</v>
      </c>
      <c r="B895" s="403">
        <v>3131</v>
      </c>
      <c r="C895" s="403" t="s">
        <v>106</v>
      </c>
      <c r="D895" s="411" t="s">
        <v>169</v>
      </c>
      <c r="E895" s="379"/>
      <c r="F895" s="379"/>
      <c r="G895" s="379"/>
      <c r="H895" s="379"/>
      <c r="I895" s="379"/>
      <c r="J895" s="432"/>
      <c r="K895" s="432">
        <f t="shared" si="149"/>
        <v>0</v>
      </c>
      <c r="L895" s="433">
        <v>0</v>
      </c>
    </row>
    <row r="896" spans="1:12" ht="12">
      <c r="A896" s="383" t="s">
        <v>104</v>
      </c>
      <c r="B896" s="403">
        <v>3221</v>
      </c>
      <c r="C896" s="403" t="s">
        <v>106</v>
      </c>
      <c r="D896" s="406" t="s">
        <v>171</v>
      </c>
      <c r="E896" s="379"/>
      <c r="F896" s="379"/>
      <c r="G896" s="379"/>
      <c r="H896" s="379"/>
      <c r="I896" s="379"/>
      <c r="J896" s="432"/>
      <c r="K896" s="432">
        <f t="shared" si="149"/>
        <v>0</v>
      </c>
      <c r="L896" s="433">
        <v>0</v>
      </c>
    </row>
    <row r="897" spans="1:12" ht="12">
      <c r="A897" s="383" t="s">
        <v>104</v>
      </c>
      <c r="B897" s="403">
        <v>3251</v>
      </c>
      <c r="C897" s="403" t="s">
        <v>106</v>
      </c>
      <c r="D897" s="411" t="s">
        <v>340</v>
      </c>
      <c r="E897" s="379"/>
      <c r="F897" s="379"/>
      <c r="G897" s="379"/>
      <c r="H897" s="379"/>
      <c r="I897" s="379"/>
      <c r="J897" s="394"/>
      <c r="K897" s="432">
        <f t="shared" si="149"/>
        <v>0</v>
      </c>
      <c r="L897" s="433">
        <v>0</v>
      </c>
    </row>
    <row r="898" spans="1:12" ht="12">
      <c r="A898" s="383" t="s">
        <v>104</v>
      </c>
      <c r="B898" s="403">
        <v>3331</v>
      </c>
      <c r="C898" s="403" t="s">
        <v>106</v>
      </c>
      <c r="D898" s="406" t="s">
        <v>344</v>
      </c>
      <c r="E898" s="379"/>
      <c r="F898" s="379"/>
      <c r="G898" s="379"/>
      <c r="H898" s="379"/>
      <c r="I898" s="379"/>
      <c r="J898" s="394"/>
      <c r="K898" s="432">
        <f t="shared" si="149"/>
        <v>20300</v>
      </c>
      <c r="L898" s="404">
        <v>243600</v>
      </c>
    </row>
    <row r="899" spans="1:12" ht="12">
      <c r="A899" s="383" t="s">
        <v>104</v>
      </c>
      <c r="B899" s="403">
        <v>3351</v>
      </c>
      <c r="C899" s="403" t="s">
        <v>106</v>
      </c>
      <c r="D899" s="406" t="s">
        <v>635</v>
      </c>
      <c r="E899" s="379"/>
      <c r="F899" s="379"/>
      <c r="G899" s="379"/>
      <c r="H899" s="379"/>
      <c r="I899" s="379"/>
      <c r="J899" s="394"/>
      <c r="K899" s="432">
        <f t="shared" si="149"/>
        <v>58333.333333333336</v>
      </c>
      <c r="L899" s="404">
        <v>700000</v>
      </c>
    </row>
    <row r="900" spans="1:12" ht="12">
      <c r="A900" s="383" t="s">
        <v>104</v>
      </c>
      <c r="B900" s="403">
        <v>3361</v>
      </c>
      <c r="C900" s="403" t="s">
        <v>106</v>
      </c>
      <c r="D900" s="379" t="s">
        <v>134</v>
      </c>
      <c r="E900" s="379"/>
      <c r="F900" s="379"/>
      <c r="G900" s="379"/>
      <c r="H900" s="379"/>
      <c r="I900" s="379"/>
      <c r="J900" s="394"/>
      <c r="K900" s="432">
        <f t="shared" si="149"/>
        <v>0</v>
      </c>
      <c r="L900" s="433">
        <v>0</v>
      </c>
    </row>
    <row r="901" spans="1:12" ht="12">
      <c r="A901" s="383" t="s">
        <v>104</v>
      </c>
      <c r="B901" s="403">
        <v>3521</v>
      </c>
      <c r="C901" s="403" t="s">
        <v>106</v>
      </c>
      <c r="D901" s="379" t="s">
        <v>345</v>
      </c>
      <c r="E901" s="379"/>
      <c r="F901" s="379"/>
      <c r="G901" s="379"/>
      <c r="H901" s="379"/>
      <c r="I901" s="379"/>
      <c r="J901" s="394"/>
      <c r="K901" s="432">
        <f t="shared" si="149"/>
        <v>0</v>
      </c>
      <c r="L901" s="395">
        <v>0</v>
      </c>
    </row>
    <row r="902" spans="1:12" ht="12">
      <c r="A902" s="383" t="s">
        <v>104</v>
      </c>
      <c r="B902" s="403">
        <v>3551</v>
      </c>
      <c r="C902" s="403" t="s">
        <v>106</v>
      </c>
      <c r="D902" s="434" t="s">
        <v>346</v>
      </c>
      <c r="E902" s="379"/>
      <c r="F902" s="379"/>
      <c r="G902" s="379"/>
      <c r="H902" s="379"/>
      <c r="I902" s="379"/>
      <c r="J902" s="394"/>
      <c r="K902" s="432">
        <f t="shared" si="149"/>
        <v>0</v>
      </c>
      <c r="L902" s="433">
        <v>0</v>
      </c>
    </row>
    <row r="903" spans="1:12" ht="12">
      <c r="A903" s="383" t="s">
        <v>104</v>
      </c>
      <c r="B903" s="403">
        <v>3612</v>
      </c>
      <c r="C903" s="403" t="s">
        <v>106</v>
      </c>
      <c r="D903" s="406" t="s">
        <v>198</v>
      </c>
      <c r="E903" s="379"/>
      <c r="F903" s="379"/>
      <c r="G903" s="379"/>
      <c r="H903" s="379"/>
      <c r="I903" s="379"/>
      <c r="J903" s="394"/>
      <c r="K903" s="432">
        <f t="shared" si="149"/>
        <v>0</v>
      </c>
      <c r="L903" s="433">
        <v>0</v>
      </c>
    </row>
    <row r="904" spans="1:12" ht="12">
      <c r="A904" s="383" t="s">
        <v>104</v>
      </c>
      <c r="B904" s="403">
        <v>3721</v>
      </c>
      <c r="C904" s="403" t="s">
        <v>106</v>
      </c>
      <c r="D904" s="127" t="s">
        <v>400</v>
      </c>
      <c r="E904" s="379"/>
      <c r="F904" s="379"/>
      <c r="G904" s="379"/>
      <c r="H904" s="379"/>
      <c r="I904" s="379"/>
      <c r="J904" s="394"/>
      <c r="K904" s="432">
        <f t="shared" si="149"/>
        <v>1666.6666666666667</v>
      </c>
      <c r="L904" s="433">
        <v>20000</v>
      </c>
    </row>
    <row r="905" spans="1:12" ht="12">
      <c r="A905" s="383" t="s">
        <v>104</v>
      </c>
      <c r="B905" s="403">
        <v>3751</v>
      </c>
      <c r="C905" s="403" t="s">
        <v>106</v>
      </c>
      <c r="D905" s="379" t="s">
        <v>139</v>
      </c>
      <c r="E905" s="379"/>
      <c r="F905" s="379"/>
      <c r="G905" s="379"/>
      <c r="H905" s="379"/>
      <c r="I905" s="379"/>
      <c r="J905" s="394"/>
      <c r="K905" s="432">
        <f t="shared" si="149"/>
        <v>0</v>
      </c>
      <c r="L905" s="433">
        <v>0</v>
      </c>
    </row>
    <row r="906" spans="1:12" ht="12">
      <c r="A906" s="383"/>
      <c r="B906" s="403"/>
      <c r="C906" s="403"/>
      <c r="D906" s="379"/>
      <c r="E906" s="379"/>
      <c r="F906" s="379"/>
      <c r="G906" s="379"/>
      <c r="H906" s="379"/>
      <c r="I906" s="379"/>
      <c r="J906" s="394"/>
      <c r="K906" s="432"/>
      <c r="L906" s="433"/>
    </row>
    <row r="907" spans="1:12" ht="12">
      <c r="A907" s="383"/>
      <c r="B907" s="383"/>
      <c r="C907" s="37"/>
      <c r="D907" s="378" t="s">
        <v>125</v>
      </c>
      <c r="E907" s="378"/>
      <c r="F907" s="379"/>
      <c r="G907" s="379"/>
      <c r="H907" s="379"/>
      <c r="I907" s="378"/>
      <c r="J907" s="392"/>
      <c r="K907" s="380">
        <f t="shared" ref="K907:L907" si="150">SUM(K894:K905)</f>
        <v>80300.000000000015</v>
      </c>
      <c r="L907" s="381">
        <f t="shared" si="150"/>
        <v>963600</v>
      </c>
    </row>
    <row r="908" spans="1:12" ht="12">
      <c r="A908" s="383"/>
      <c r="B908" s="383"/>
      <c r="C908" s="37"/>
      <c r="D908" s="379"/>
      <c r="E908" s="379"/>
      <c r="F908" s="379"/>
      <c r="G908" s="379"/>
      <c r="H908" s="379"/>
      <c r="I908" s="379"/>
      <c r="J908" s="379"/>
      <c r="K908" s="386"/>
      <c r="L908" s="381"/>
    </row>
    <row r="909" spans="1:12" ht="12">
      <c r="A909" s="383" t="s">
        <v>104</v>
      </c>
      <c r="B909" s="383" t="s">
        <v>348</v>
      </c>
      <c r="C909" s="403" t="s">
        <v>106</v>
      </c>
      <c r="D909" s="411" t="s">
        <v>173</v>
      </c>
      <c r="E909" s="379"/>
      <c r="F909" s="379"/>
      <c r="G909" s="379"/>
      <c r="H909" s="379"/>
      <c r="I909" s="379"/>
      <c r="J909" s="379"/>
      <c r="K909" s="432">
        <f>L909/12</f>
        <v>0</v>
      </c>
      <c r="L909" s="404">
        <v>0</v>
      </c>
    </row>
    <row r="910" spans="1:12" ht="12">
      <c r="A910" s="383"/>
      <c r="B910" s="383"/>
      <c r="C910" s="403"/>
      <c r="D910" s="411"/>
      <c r="E910" s="379"/>
      <c r="F910" s="379"/>
      <c r="G910" s="379"/>
      <c r="H910" s="379"/>
      <c r="I910" s="379"/>
      <c r="J910" s="379"/>
      <c r="K910" s="432"/>
      <c r="L910" s="404"/>
    </row>
    <row r="911" spans="1:12" ht="12">
      <c r="A911" s="383"/>
      <c r="B911" s="383"/>
      <c r="C911" s="37"/>
      <c r="D911" s="378" t="s">
        <v>125</v>
      </c>
      <c r="E911" s="378"/>
      <c r="F911" s="379"/>
      <c r="G911" s="379"/>
      <c r="H911" s="379"/>
      <c r="I911" s="378"/>
      <c r="J911" s="392"/>
      <c r="K911" s="380">
        <f t="shared" ref="K911:L911" si="151">SUM(K909)</f>
        <v>0</v>
      </c>
      <c r="L911" s="381">
        <f t="shared" si="151"/>
        <v>0</v>
      </c>
    </row>
    <row r="912" spans="1:12" ht="12">
      <c r="A912" s="383"/>
      <c r="B912" s="383"/>
      <c r="C912" s="37"/>
      <c r="D912" s="379"/>
      <c r="E912" s="379"/>
      <c r="F912" s="379"/>
      <c r="G912" s="379"/>
      <c r="H912" s="379"/>
      <c r="I912" s="379"/>
      <c r="J912" s="379"/>
      <c r="K912" s="386"/>
      <c r="L912" s="381"/>
    </row>
    <row r="913" spans="1:12" ht="12">
      <c r="A913" s="383"/>
      <c r="B913" s="383"/>
      <c r="C913" s="37"/>
      <c r="D913" s="379"/>
      <c r="E913" s="379"/>
      <c r="F913" s="379"/>
      <c r="G913" s="379"/>
      <c r="H913" s="379"/>
      <c r="I913" s="379"/>
      <c r="J913" s="379"/>
      <c r="K913" s="386"/>
      <c r="L913" s="381"/>
    </row>
    <row r="914" spans="1:12" ht="12">
      <c r="A914" s="383"/>
      <c r="B914" s="383"/>
      <c r="C914" s="37"/>
      <c r="D914" s="379"/>
      <c r="E914" s="379"/>
      <c r="F914" s="379"/>
      <c r="G914" s="379"/>
      <c r="H914" s="379"/>
      <c r="I914" s="379"/>
      <c r="J914" s="379"/>
      <c r="K914" s="386"/>
      <c r="L914" s="381"/>
    </row>
    <row r="915" spans="1:12" ht="12">
      <c r="A915" s="383"/>
      <c r="B915" s="383"/>
      <c r="C915" s="37"/>
      <c r="D915" s="378" t="s">
        <v>140</v>
      </c>
      <c r="E915" s="378"/>
      <c r="F915" s="379"/>
      <c r="G915" s="379"/>
      <c r="H915" s="379"/>
      <c r="I915" s="378"/>
      <c r="J915" s="392"/>
      <c r="K915" s="380">
        <f t="shared" ref="K915:L915" si="152">SUM(K876+K892+K907+K911)</f>
        <v>2945911.8624999993</v>
      </c>
      <c r="L915" s="381">
        <f t="shared" si="152"/>
        <v>35350942.349999994</v>
      </c>
    </row>
    <row r="916" spans="1:12" ht="12">
      <c r="A916" s="383"/>
      <c r="B916" s="383"/>
      <c r="C916" s="37"/>
      <c r="D916" s="379"/>
      <c r="E916" s="379"/>
      <c r="F916" s="379"/>
      <c r="G916" s="379"/>
      <c r="H916" s="379"/>
      <c r="I916" s="379"/>
      <c r="J916" s="379"/>
      <c r="K916" s="386"/>
      <c r="L916" s="387"/>
    </row>
    <row r="917" spans="1:12" ht="12">
      <c r="A917" s="383"/>
      <c r="B917" s="383"/>
      <c r="C917" s="37"/>
      <c r="D917" s="379"/>
      <c r="E917" s="379"/>
      <c r="F917" s="379"/>
      <c r="G917" s="379"/>
      <c r="H917" s="379"/>
      <c r="I917" s="379"/>
      <c r="J917" s="379"/>
      <c r="K917" s="386"/>
      <c r="L917" s="387"/>
    </row>
    <row r="918" spans="1:12" ht="12">
      <c r="A918" s="383"/>
      <c r="B918" s="383"/>
      <c r="C918" s="37"/>
      <c r="D918" s="379"/>
      <c r="E918" s="379"/>
      <c r="F918" s="379"/>
      <c r="G918" s="379"/>
      <c r="H918" s="379"/>
      <c r="I918" s="379"/>
      <c r="J918" s="379"/>
      <c r="K918" s="386"/>
      <c r="L918" s="387"/>
    </row>
    <row r="919" spans="1:12" ht="12">
      <c r="A919" s="383"/>
      <c r="B919" s="383"/>
      <c r="C919" s="37"/>
      <c r="D919" s="379"/>
      <c r="E919" s="379"/>
      <c r="F919" s="379"/>
      <c r="G919" s="379"/>
      <c r="H919" s="379"/>
      <c r="I919" s="379"/>
      <c r="J919" s="379"/>
      <c r="K919" s="386"/>
      <c r="L919" s="387"/>
    </row>
    <row r="920" spans="1:12" ht="12">
      <c r="A920" s="383"/>
      <c r="B920" s="383"/>
      <c r="C920" s="37"/>
      <c r="D920" s="379"/>
      <c r="E920" s="379"/>
      <c r="F920" s="379"/>
      <c r="G920" s="379"/>
      <c r="H920" s="379"/>
      <c r="I920" s="379"/>
      <c r="J920" s="379"/>
      <c r="K920" s="386"/>
      <c r="L920" s="387"/>
    </row>
    <row r="921" spans="1:12" ht="12">
      <c r="A921" s="383"/>
      <c r="B921" s="383"/>
      <c r="C921" s="37"/>
      <c r="D921" s="379"/>
      <c r="E921" s="379"/>
      <c r="F921" s="379"/>
      <c r="G921" s="379"/>
      <c r="H921" s="379"/>
      <c r="I921" s="379"/>
      <c r="J921" s="379"/>
      <c r="K921" s="386"/>
      <c r="L921" s="387"/>
    </row>
    <row r="922" spans="1:12" ht="12">
      <c r="A922" s="360" t="s">
        <v>91</v>
      </c>
      <c r="B922" s="359">
        <v>1</v>
      </c>
      <c r="C922" s="359"/>
      <c r="D922" s="378" t="s">
        <v>93</v>
      </c>
      <c r="E922" s="378"/>
      <c r="F922" s="378"/>
      <c r="G922" s="378"/>
      <c r="H922" s="378"/>
      <c r="I922" s="378"/>
      <c r="J922" s="392"/>
      <c r="K922" s="380"/>
      <c r="L922" s="381"/>
    </row>
    <row r="923" spans="1:12" ht="12">
      <c r="A923" s="360" t="s">
        <v>94</v>
      </c>
      <c r="B923" s="359">
        <v>3</v>
      </c>
      <c r="C923" s="359"/>
      <c r="D923" s="360" t="s">
        <v>154</v>
      </c>
      <c r="E923" s="378"/>
      <c r="F923" s="378"/>
      <c r="G923" s="378"/>
      <c r="H923" s="378"/>
      <c r="I923" s="378"/>
      <c r="J923" s="392"/>
      <c r="K923" s="380"/>
      <c r="L923" s="381"/>
    </row>
    <row r="924" spans="1:12" ht="12">
      <c r="A924" s="360" t="s">
        <v>96</v>
      </c>
      <c r="B924" s="359">
        <v>9</v>
      </c>
      <c r="C924" s="359"/>
      <c r="D924" s="378" t="s">
        <v>325</v>
      </c>
      <c r="E924" s="378"/>
      <c r="F924" s="378"/>
      <c r="G924" s="378"/>
      <c r="H924" s="378"/>
      <c r="I924" s="378"/>
      <c r="J924" s="392"/>
      <c r="K924" s="380"/>
      <c r="L924" s="381"/>
    </row>
    <row r="925" spans="1:12" ht="12">
      <c r="A925" s="360" t="s">
        <v>97</v>
      </c>
      <c r="B925" s="376" t="s">
        <v>54</v>
      </c>
      <c r="C925" s="376"/>
      <c r="D925" s="378" t="s">
        <v>55</v>
      </c>
      <c r="E925" s="378"/>
      <c r="F925" s="378"/>
      <c r="G925" s="378"/>
      <c r="H925" s="378"/>
      <c r="I925" s="378"/>
      <c r="J925" s="392"/>
      <c r="K925" s="380"/>
      <c r="L925" s="381"/>
    </row>
    <row r="926" spans="1:12" ht="12">
      <c r="A926" s="360" t="s">
        <v>99</v>
      </c>
      <c r="B926" s="376" t="s">
        <v>72</v>
      </c>
      <c r="C926" s="376"/>
      <c r="D926" s="378" t="s">
        <v>326</v>
      </c>
      <c r="E926" s="378"/>
      <c r="F926" s="378"/>
      <c r="G926" s="378"/>
      <c r="H926" s="378"/>
      <c r="I926" s="378"/>
      <c r="J926" s="392"/>
      <c r="K926" s="380"/>
      <c r="L926" s="381"/>
    </row>
    <row r="927" spans="1:12" ht="12">
      <c r="A927" s="383"/>
      <c r="B927" s="37"/>
      <c r="C927" s="383"/>
      <c r="D927" s="383"/>
      <c r="E927" s="379"/>
      <c r="F927" s="379"/>
      <c r="G927" s="379"/>
      <c r="H927" s="379"/>
      <c r="I927" s="378"/>
      <c r="J927" s="392"/>
      <c r="K927" s="380"/>
      <c r="L927" s="381"/>
    </row>
    <row r="928" spans="1:12" ht="12">
      <c r="A928" s="383"/>
      <c r="B928" s="37"/>
      <c r="C928" s="384" t="s">
        <v>349</v>
      </c>
      <c r="D928" s="378" t="s">
        <v>102</v>
      </c>
      <c r="E928" s="514" t="s">
        <v>350</v>
      </c>
      <c r="F928" s="513"/>
      <c r="G928" s="513"/>
      <c r="H928" s="513"/>
      <c r="I928" s="513"/>
      <c r="J928" s="513"/>
      <c r="K928" s="513"/>
      <c r="L928" s="513"/>
    </row>
    <row r="929" spans="1:12" ht="12">
      <c r="A929" s="383"/>
      <c r="B929" s="37"/>
      <c r="C929" s="376"/>
      <c r="D929" s="378"/>
      <c r="E929" s="378"/>
      <c r="F929" s="378"/>
      <c r="G929" s="378"/>
      <c r="H929" s="379"/>
      <c r="I929" s="379"/>
      <c r="J929" s="379"/>
      <c r="K929" s="386"/>
      <c r="L929" s="369"/>
    </row>
    <row r="930" spans="1:12" ht="12">
      <c r="A930" s="383" t="s">
        <v>104</v>
      </c>
      <c r="B930" s="403" t="s">
        <v>105</v>
      </c>
      <c r="C930" s="403" t="s">
        <v>106</v>
      </c>
      <c r="D930" s="140" t="s">
        <v>107</v>
      </c>
      <c r="E930" s="379"/>
      <c r="F930" s="379"/>
      <c r="G930" s="379"/>
      <c r="H930" s="379"/>
      <c r="I930" s="379"/>
      <c r="J930" s="386"/>
      <c r="K930" s="386">
        <f t="shared" ref="K930:K938" si="153">L930/12</f>
        <v>1731648.1600000001</v>
      </c>
      <c r="L930" s="404">
        <v>20779777.920000002</v>
      </c>
    </row>
    <row r="931" spans="1:12" ht="12">
      <c r="A931" s="383" t="s">
        <v>104</v>
      </c>
      <c r="B931" s="403" t="s">
        <v>108</v>
      </c>
      <c r="C931" s="403" t="s">
        <v>106</v>
      </c>
      <c r="D931" s="140" t="s">
        <v>109</v>
      </c>
      <c r="E931" s="379"/>
      <c r="F931" s="379"/>
      <c r="G931" s="379"/>
      <c r="H931" s="379"/>
      <c r="I931" s="379"/>
      <c r="J931" s="386"/>
      <c r="K931" s="386">
        <f t="shared" si="153"/>
        <v>141433.04</v>
      </c>
      <c r="L931" s="404">
        <v>1697196.48</v>
      </c>
    </row>
    <row r="932" spans="1:12" ht="12">
      <c r="A932" s="383" t="s">
        <v>104</v>
      </c>
      <c r="B932" s="403" t="s">
        <v>110</v>
      </c>
      <c r="C932" s="403" t="s">
        <v>106</v>
      </c>
      <c r="D932" s="140" t="s">
        <v>111</v>
      </c>
      <c r="E932" s="379"/>
      <c r="F932" s="379"/>
      <c r="G932" s="379"/>
      <c r="H932" s="379"/>
      <c r="I932" s="379"/>
      <c r="J932" s="386"/>
      <c r="K932" s="386">
        <f t="shared" si="153"/>
        <v>79355.53833333333</v>
      </c>
      <c r="L932" s="404">
        <v>952266.46</v>
      </c>
    </row>
    <row r="933" spans="1:12" ht="12">
      <c r="A933" s="383" t="s">
        <v>104</v>
      </c>
      <c r="B933" s="403" t="s">
        <v>112</v>
      </c>
      <c r="C933" s="403" t="s">
        <v>106</v>
      </c>
      <c r="D933" s="140" t="s">
        <v>113</v>
      </c>
      <c r="E933" s="379"/>
      <c r="F933" s="379"/>
      <c r="G933" s="379"/>
      <c r="H933" s="379"/>
      <c r="I933" s="379"/>
      <c r="J933" s="386"/>
      <c r="K933" s="386">
        <f t="shared" si="153"/>
        <v>38850</v>
      </c>
      <c r="L933" s="404">
        <v>466200</v>
      </c>
    </row>
    <row r="934" spans="1:12" ht="12">
      <c r="A934" s="383" t="s">
        <v>104</v>
      </c>
      <c r="B934" s="403" t="s">
        <v>114</v>
      </c>
      <c r="C934" s="403" t="s">
        <v>106</v>
      </c>
      <c r="D934" s="140" t="s">
        <v>115</v>
      </c>
      <c r="E934" s="379"/>
      <c r="F934" s="379"/>
      <c r="G934" s="379"/>
      <c r="H934" s="379"/>
      <c r="I934" s="379"/>
      <c r="J934" s="386"/>
      <c r="K934" s="386">
        <f t="shared" si="153"/>
        <v>39379.814166666671</v>
      </c>
      <c r="L934" s="404">
        <v>472557.77</v>
      </c>
    </row>
    <row r="935" spans="1:12" ht="12">
      <c r="A935" s="383" t="s">
        <v>104</v>
      </c>
      <c r="B935" s="403" t="s">
        <v>116</v>
      </c>
      <c r="C935" s="403" t="s">
        <v>106</v>
      </c>
      <c r="D935" s="390" t="s">
        <v>117</v>
      </c>
      <c r="E935" s="379"/>
      <c r="F935" s="379"/>
      <c r="G935" s="379"/>
      <c r="H935" s="379"/>
      <c r="I935" s="379"/>
      <c r="J935" s="386"/>
      <c r="K935" s="386">
        <f t="shared" si="153"/>
        <v>343429.11</v>
      </c>
      <c r="L935" s="404">
        <v>4121149.32</v>
      </c>
    </row>
    <row r="936" spans="1:12" ht="12">
      <c r="A936" s="383" t="s">
        <v>104</v>
      </c>
      <c r="B936" s="403" t="s">
        <v>119</v>
      </c>
      <c r="C936" s="403" t="s">
        <v>106</v>
      </c>
      <c r="D936" s="390" t="s">
        <v>120</v>
      </c>
      <c r="E936" s="379"/>
      <c r="F936" s="379"/>
      <c r="G936" s="379"/>
      <c r="H936" s="379"/>
      <c r="I936" s="379"/>
      <c r="J936" s="386"/>
      <c r="K936" s="386">
        <f t="shared" si="153"/>
        <v>102359.88</v>
      </c>
      <c r="L936" s="404">
        <v>1228318.56</v>
      </c>
    </row>
    <row r="937" spans="1:12" ht="12">
      <c r="A937" s="383" t="s">
        <v>104</v>
      </c>
      <c r="B937" s="403" t="s">
        <v>121</v>
      </c>
      <c r="C937" s="403" t="s">
        <v>106</v>
      </c>
      <c r="D937" s="140" t="s">
        <v>122</v>
      </c>
      <c r="E937" s="379"/>
      <c r="F937" s="379"/>
      <c r="G937" s="379"/>
      <c r="H937" s="379"/>
      <c r="I937" s="379"/>
      <c r="J937" s="386"/>
      <c r="K937" s="386">
        <f t="shared" si="153"/>
        <v>114790.40000000001</v>
      </c>
      <c r="L937" s="391">
        <v>1377484.8</v>
      </c>
    </row>
    <row r="938" spans="1:12" ht="12">
      <c r="A938" s="383" t="s">
        <v>104</v>
      </c>
      <c r="B938" s="403" t="s">
        <v>123</v>
      </c>
      <c r="C938" s="403" t="s">
        <v>106</v>
      </c>
      <c r="D938" s="140" t="s">
        <v>124</v>
      </c>
      <c r="E938" s="379"/>
      <c r="F938" s="379"/>
      <c r="G938" s="379"/>
      <c r="H938" s="379"/>
      <c r="I938" s="379"/>
      <c r="J938" s="386"/>
      <c r="K938" s="386">
        <f t="shared" si="153"/>
        <v>58392.08666666667</v>
      </c>
      <c r="L938" s="404">
        <v>700705.04</v>
      </c>
    </row>
    <row r="939" spans="1:12" ht="12">
      <c r="A939" s="383"/>
      <c r="B939" s="37"/>
      <c r="C939" s="383"/>
      <c r="D939" s="378" t="s">
        <v>125</v>
      </c>
      <c r="E939" s="378"/>
      <c r="F939" s="379"/>
      <c r="G939" s="379"/>
      <c r="H939" s="379"/>
      <c r="I939" s="378"/>
      <c r="J939" s="380"/>
      <c r="K939" s="380">
        <f t="shared" ref="K939" si="154">SUM(K930:K938)</f>
        <v>2649638.0291666668</v>
      </c>
      <c r="L939" s="381">
        <f>SUM(L930:L938)</f>
        <v>31795656.350000001</v>
      </c>
    </row>
    <row r="940" spans="1:12" ht="12">
      <c r="A940" s="383"/>
      <c r="B940" s="37"/>
      <c r="C940" s="383"/>
      <c r="D940" s="383"/>
      <c r="E940" s="379"/>
      <c r="F940" s="379"/>
      <c r="G940" s="379"/>
      <c r="H940" s="379"/>
      <c r="I940" s="378"/>
      <c r="J940" s="380"/>
      <c r="K940" s="380"/>
      <c r="L940" s="381"/>
    </row>
    <row r="941" spans="1:12" ht="12">
      <c r="A941" s="383" t="s">
        <v>104</v>
      </c>
      <c r="B941" s="403">
        <v>2111</v>
      </c>
      <c r="C941" s="403" t="s">
        <v>106</v>
      </c>
      <c r="D941" s="379" t="s">
        <v>127</v>
      </c>
      <c r="E941" s="379"/>
      <c r="F941" s="379"/>
      <c r="G941" s="379"/>
      <c r="H941" s="379"/>
      <c r="I941" s="379"/>
      <c r="J941" s="394"/>
      <c r="K941" s="386">
        <f t="shared" ref="K941:K956" si="155">L941/12</f>
        <v>125000</v>
      </c>
      <c r="L941" s="395">
        <v>1500000</v>
      </c>
    </row>
    <row r="942" spans="1:12" ht="12">
      <c r="A942" s="383" t="s">
        <v>104</v>
      </c>
      <c r="B942" s="403">
        <v>2141</v>
      </c>
      <c r="C942" s="403" t="s">
        <v>106</v>
      </c>
      <c r="D942" s="396" t="s">
        <v>129</v>
      </c>
      <c r="E942" s="379"/>
      <c r="F942" s="379"/>
      <c r="G942" s="379"/>
      <c r="H942" s="379"/>
      <c r="I942" s="379"/>
      <c r="J942" s="394"/>
      <c r="K942" s="386">
        <f t="shared" si="155"/>
        <v>5833.333333333333</v>
      </c>
      <c r="L942" s="395">
        <v>70000</v>
      </c>
    </row>
    <row r="943" spans="1:12" ht="12">
      <c r="A943" s="383" t="s">
        <v>104</v>
      </c>
      <c r="B943" s="403">
        <v>2211</v>
      </c>
      <c r="C943" s="403" t="s">
        <v>106</v>
      </c>
      <c r="D943" s="379" t="s">
        <v>132</v>
      </c>
      <c r="E943" s="379"/>
      <c r="F943" s="379"/>
      <c r="G943" s="379"/>
      <c r="H943" s="379"/>
      <c r="I943" s="379"/>
      <c r="J943" s="394"/>
      <c r="K943" s="386">
        <f t="shared" si="155"/>
        <v>0</v>
      </c>
      <c r="L943" s="395">
        <v>0</v>
      </c>
    </row>
    <row r="944" spans="1:12" ht="12">
      <c r="A944" s="383" t="s">
        <v>104</v>
      </c>
      <c r="B944" s="403">
        <v>2161</v>
      </c>
      <c r="C944" s="403" t="s">
        <v>106</v>
      </c>
      <c r="D944" s="379" t="s">
        <v>131</v>
      </c>
      <c r="E944" s="379"/>
      <c r="F944" s="379"/>
      <c r="G944" s="379"/>
      <c r="H944" s="379"/>
      <c r="I944" s="379"/>
      <c r="J944" s="394"/>
      <c r="K944" s="386">
        <f t="shared" si="155"/>
        <v>6666.666666666667</v>
      </c>
      <c r="L944" s="395">
        <v>80000</v>
      </c>
    </row>
    <row r="945" spans="1:12" ht="12">
      <c r="A945" s="383" t="s">
        <v>104</v>
      </c>
      <c r="B945" s="403">
        <v>2231</v>
      </c>
      <c r="C945" s="403" t="s">
        <v>106</v>
      </c>
      <c r="D945" s="406" t="s">
        <v>357</v>
      </c>
      <c r="E945" s="379"/>
      <c r="F945" s="379"/>
      <c r="G945" s="379"/>
      <c r="H945" s="379"/>
      <c r="I945" s="379"/>
      <c r="J945" s="394"/>
      <c r="K945" s="386">
        <f t="shared" si="155"/>
        <v>16666.666666666668</v>
      </c>
      <c r="L945" s="395">
        <v>200000</v>
      </c>
    </row>
    <row r="946" spans="1:12" ht="12">
      <c r="A946" s="383" t="s">
        <v>104</v>
      </c>
      <c r="B946" s="403">
        <v>2451</v>
      </c>
      <c r="C946" s="403" t="s">
        <v>106</v>
      </c>
      <c r="D946" s="406" t="s">
        <v>623</v>
      </c>
      <c r="E946" s="379"/>
      <c r="F946" s="379"/>
      <c r="G946" s="379"/>
      <c r="H946" s="379"/>
      <c r="I946" s="379"/>
      <c r="J946" s="394"/>
      <c r="K946" s="386">
        <f t="shared" si="155"/>
        <v>8333.3333333333339</v>
      </c>
      <c r="L946" s="395">
        <v>100000</v>
      </c>
    </row>
    <row r="947" spans="1:12" ht="12">
      <c r="A947" s="383" t="s">
        <v>104</v>
      </c>
      <c r="B947" s="403">
        <v>2461</v>
      </c>
      <c r="C947" s="403" t="s">
        <v>106</v>
      </c>
      <c r="D947" s="406" t="s">
        <v>215</v>
      </c>
      <c r="E947" s="379"/>
      <c r="F947" s="379"/>
      <c r="G947" s="379"/>
      <c r="H947" s="379"/>
      <c r="I947" s="379"/>
      <c r="J947" s="394"/>
      <c r="K947" s="386">
        <f t="shared" si="155"/>
        <v>16666.666666666668</v>
      </c>
      <c r="L947" s="395">
        <v>200000</v>
      </c>
    </row>
    <row r="948" spans="1:12" ht="12">
      <c r="A948" s="383" t="s">
        <v>104</v>
      </c>
      <c r="B948" s="403">
        <v>2471</v>
      </c>
      <c r="C948" s="403" t="s">
        <v>106</v>
      </c>
      <c r="D948" s="406" t="s">
        <v>237</v>
      </c>
      <c r="E948" s="379"/>
      <c r="F948" s="379"/>
      <c r="G948" s="379"/>
      <c r="H948" s="379"/>
      <c r="I948" s="379"/>
      <c r="J948" s="394"/>
      <c r="K948" s="386">
        <f t="shared" si="155"/>
        <v>0</v>
      </c>
      <c r="L948" s="395">
        <v>0</v>
      </c>
    </row>
    <row r="949" spans="1:12" ht="12">
      <c r="A949" s="383" t="s">
        <v>104</v>
      </c>
      <c r="B949" s="403">
        <v>2481</v>
      </c>
      <c r="C949" s="403" t="s">
        <v>106</v>
      </c>
      <c r="D949" s="406" t="s">
        <v>164</v>
      </c>
      <c r="E949" s="379"/>
      <c r="F949" s="379"/>
      <c r="G949" s="379"/>
      <c r="H949" s="379"/>
      <c r="I949" s="379"/>
      <c r="J949" s="394"/>
      <c r="K949" s="386">
        <f t="shared" si="155"/>
        <v>0</v>
      </c>
      <c r="L949" s="395">
        <v>0</v>
      </c>
    </row>
    <row r="950" spans="1:12" ht="12">
      <c r="A950" s="383" t="s">
        <v>104</v>
      </c>
      <c r="B950" s="403">
        <v>2491</v>
      </c>
      <c r="C950" s="403" t="s">
        <v>106</v>
      </c>
      <c r="D950" s="406" t="s">
        <v>359</v>
      </c>
      <c r="E950" s="379"/>
      <c r="F950" s="379"/>
      <c r="G950" s="379"/>
      <c r="H950" s="379"/>
      <c r="I950" s="379"/>
      <c r="J950" s="394"/>
      <c r="K950" s="386">
        <f t="shared" si="155"/>
        <v>0</v>
      </c>
      <c r="L950" s="395">
        <v>0</v>
      </c>
    </row>
    <row r="951" spans="1:12" ht="12">
      <c r="A951" s="383" t="s">
        <v>104</v>
      </c>
      <c r="B951" s="403">
        <v>2492</v>
      </c>
      <c r="C951" s="403" t="s">
        <v>106</v>
      </c>
      <c r="D951" s="406" t="s">
        <v>239</v>
      </c>
      <c r="E951" s="379"/>
      <c r="F951" s="379"/>
      <c r="G951" s="379"/>
      <c r="H951" s="379"/>
      <c r="I951" s="379"/>
      <c r="J951" s="394"/>
      <c r="K951" s="386">
        <f t="shared" si="155"/>
        <v>0</v>
      </c>
      <c r="L951" s="395">
        <v>0</v>
      </c>
    </row>
    <row r="952" spans="1:12" ht="12">
      <c r="A952" s="383" t="s">
        <v>104</v>
      </c>
      <c r="B952" s="403">
        <v>2611</v>
      </c>
      <c r="C952" s="403" t="s">
        <v>106</v>
      </c>
      <c r="D952" s="406" t="s">
        <v>133</v>
      </c>
      <c r="E952" s="379"/>
      <c r="F952" s="379"/>
      <c r="G952" s="379"/>
      <c r="H952" s="379"/>
      <c r="I952" s="379"/>
      <c r="J952" s="394"/>
      <c r="K952" s="386">
        <f t="shared" si="155"/>
        <v>16666.666666666668</v>
      </c>
      <c r="L952" s="395">
        <v>200000</v>
      </c>
    </row>
    <row r="953" spans="1:12" ht="12">
      <c r="A953" s="383" t="s">
        <v>104</v>
      </c>
      <c r="B953" s="403">
        <v>2911</v>
      </c>
      <c r="C953" s="403" t="s">
        <v>106</v>
      </c>
      <c r="D953" s="406" t="s">
        <v>186</v>
      </c>
      <c r="E953" s="379"/>
      <c r="F953" s="379"/>
      <c r="G953" s="379"/>
      <c r="H953" s="379"/>
      <c r="I953" s="379"/>
      <c r="J953" s="394"/>
      <c r="K953" s="386">
        <f t="shared" si="155"/>
        <v>0</v>
      </c>
      <c r="L953" s="395">
        <v>0</v>
      </c>
    </row>
    <row r="954" spans="1:12" ht="12">
      <c r="A954" s="383" t="s">
        <v>104</v>
      </c>
      <c r="B954" s="403">
        <v>2921</v>
      </c>
      <c r="C954" s="403" t="s">
        <v>106</v>
      </c>
      <c r="D954" s="406" t="s">
        <v>360</v>
      </c>
      <c r="E954" s="379"/>
      <c r="F954" s="379"/>
      <c r="G954" s="379"/>
      <c r="H954" s="379"/>
      <c r="I954" s="379"/>
      <c r="J954" s="394"/>
      <c r="K954" s="386">
        <f t="shared" si="155"/>
        <v>0</v>
      </c>
      <c r="L954" s="395">
        <v>0</v>
      </c>
    </row>
    <row r="955" spans="1:12" ht="12">
      <c r="A955" s="383" t="s">
        <v>104</v>
      </c>
      <c r="B955" s="403">
        <v>2941</v>
      </c>
      <c r="C955" s="403" t="s">
        <v>106</v>
      </c>
      <c r="D955" s="406" t="s">
        <v>216</v>
      </c>
      <c r="E955" s="379"/>
      <c r="F955" s="379"/>
      <c r="G955" s="379"/>
      <c r="H955" s="379"/>
      <c r="I955" s="379"/>
      <c r="J955" s="394"/>
      <c r="K955" s="386">
        <f t="shared" si="155"/>
        <v>0</v>
      </c>
      <c r="L955" s="395">
        <v>0</v>
      </c>
    </row>
    <row r="956" spans="1:12" ht="12">
      <c r="A956" s="383" t="s">
        <v>104</v>
      </c>
      <c r="B956" s="403">
        <v>2961</v>
      </c>
      <c r="C956" s="403" t="s">
        <v>106</v>
      </c>
      <c r="D956" s="406" t="s">
        <v>310</v>
      </c>
      <c r="E956" s="379"/>
      <c r="F956" s="379"/>
      <c r="G956" s="379"/>
      <c r="H956" s="379"/>
      <c r="I956" s="379"/>
      <c r="J956" s="394"/>
      <c r="K956" s="386">
        <f t="shared" si="155"/>
        <v>0</v>
      </c>
      <c r="L956" s="395">
        <v>0</v>
      </c>
    </row>
    <row r="957" spans="1:12" ht="12">
      <c r="A957" s="383"/>
      <c r="B957" s="383"/>
      <c r="C957" s="37"/>
      <c r="D957" s="378" t="s">
        <v>125</v>
      </c>
      <c r="E957" s="378"/>
      <c r="F957" s="379"/>
      <c r="G957" s="379"/>
      <c r="H957" s="379"/>
      <c r="I957" s="378"/>
      <c r="J957" s="380"/>
      <c r="K957" s="380">
        <f t="shared" ref="K957" si="156">SUM(K941:K956)</f>
        <v>195833.33333333331</v>
      </c>
      <c r="L957" s="381">
        <f>SUM(L941:L956)</f>
        <v>2350000</v>
      </c>
    </row>
    <row r="958" spans="1:12" ht="12">
      <c r="A958" s="383"/>
      <c r="B958" s="383"/>
      <c r="C958" s="37"/>
      <c r="D958" s="379"/>
      <c r="E958" s="379"/>
      <c r="F958" s="379"/>
      <c r="G958" s="379"/>
      <c r="H958" s="379"/>
      <c r="I958" s="379"/>
      <c r="J958" s="379"/>
      <c r="K958" s="386"/>
      <c r="L958" s="381"/>
    </row>
    <row r="959" spans="1:12" ht="12">
      <c r="A959" s="383"/>
      <c r="B959" s="383"/>
      <c r="C959" s="37"/>
      <c r="D959" s="379"/>
      <c r="E959" s="379"/>
      <c r="F959" s="379"/>
      <c r="G959" s="379"/>
      <c r="H959" s="379"/>
      <c r="I959" s="379"/>
      <c r="J959" s="379"/>
      <c r="K959" s="386"/>
      <c r="L959" s="381"/>
    </row>
    <row r="960" spans="1:12" ht="12">
      <c r="A960" s="383" t="s">
        <v>104</v>
      </c>
      <c r="B960" s="403">
        <v>3111</v>
      </c>
      <c r="C960" s="403" t="s">
        <v>106</v>
      </c>
      <c r="D960" s="406" t="s">
        <v>233</v>
      </c>
      <c r="E960" s="379"/>
      <c r="F960" s="379"/>
      <c r="G960" s="379"/>
      <c r="H960" s="379"/>
      <c r="I960" s="379"/>
      <c r="J960" s="394"/>
      <c r="K960" s="386">
        <f t="shared" ref="K960:K974" si="157">L960/12</f>
        <v>333333.33333333331</v>
      </c>
      <c r="L960" s="395">
        <v>4000000</v>
      </c>
    </row>
    <row r="961" spans="1:12" ht="12">
      <c r="A961" s="383" t="s">
        <v>104</v>
      </c>
      <c r="B961" s="403">
        <v>3131</v>
      </c>
      <c r="C961" s="403" t="s">
        <v>106</v>
      </c>
      <c r="D961" s="406" t="s">
        <v>234</v>
      </c>
      <c r="E961" s="379"/>
      <c r="F961" s="379"/>
      <c r="G961" s="379"/>
      <c r="H961" s="379"/>
      <c r="I961" s="379"/>
      <c r="J961" s="394"/>
      <c r="K961" s="386">
        <f t="shared" si="157"/>
        <v>15333.333333333334</v>
      </c>
      <c r="L961" s="395">
        <f>264000-80000</f>
        <v>184000</v>
      </c>
    </row>
    <row r="962" spans="1:12" ht="12">
      <c r="A962" s="383" t="s">
        <v>104</v>
      </c>
      <c r="B962" s="403">
        <v>3141</v>
      </c>
      <c r="C962" s="403" t="s">
        <v>106</v>
      </c>
      <c r="D962" s="406" t="s">
        <v>150</v>
      </c>
      <c r="E962" s="379"/>
      <c r="F962" s="379"/>
      <c r="G962" s="379"/>
      <c r="H962" s="379"/>
      <c r="I962" s="379"/>
      <c r="J962" s="394"/>
      <c r="K962" s="386">
        <f t="shared" si="157"/>
        <v>128916.66666666667</v>
      </c>
      <c r="L962" s="395">
        <f>1250000+297000</f>
        <v>1547000</v>
      </c>
    </row>
    <row r="963" spans="1:12" ht="12">
      <c r="A963" s="383" t="s">
        <v>104</v>
      </c>
      <c r="B963" s="403">
        <v>3171</v>
      </c>
      <c r="C963" s="403" t="s">
        <v>106</v>
      </c>
      <c r="D963" s="406" t="s">
        <v>170</v>
      </c>
      <c r="E963" s="379"/>
      <c r="F963" s="379"/>
      <c r="G963" s="379"/>
      <c r="H963" s="379"/>
      <c r="I963" s="379"/>
      <c r="J963" s="394"/>
      <c r="K963" s="386">
        <f t="shared" si="157"/>
        <v>4166.666666666667</v>
      </c>
      <c r="L963" s="395">
        <v>50000</v>
      </c>
    </row>
    <row r="964" spans="1:12" ht="12">
      <c r="A964" s="383" t="s">
        <v>104</v>
      </c>
      <c r="B964" s="403">
        <v>3221</v>
      </c>
      <c r="C964" s="403" t="s">
        <v>106</v>
      </c>
      <c r="D964" s="406" t="s">
        <v>171</v>
      </c>
      <c r="E964" s="379"/>
      <c r="F964" s="379"/>
      <c r="G964" s="379"/>
      <c r="H964" s="379"/>
      <c r="I964" s="379"/>
      <c r="J964" s="394"/>
      <c r="K964" s="386">
        <f t="shared" si="157"/>
        <v>18333.333333333332</v>
      </c>
      <c r="L964" s="395">
        <v>220000</v>
      </c>
    </row>
    <row r="965" spans="1:12" ht="12">
      <c r="A965" s="383" t="s">
        <v>104</v>
      </c>
      <c r="B965" s="403">
        <v>3251</v>
      </c>
      <c r="C965" s="403" t="s">
        <v>106</v>
      </c>
      <c r="D965" s="411" t="s">
        <v>340</v>
      </c>
      <c r="E965" s="379"/>
      <c r="F965" s="379"/>
      <c r="G965" s="379"/>
      <c r="H965" s="379"/>
      <c r="I965" s="379"/>
      <c r="J965" s="394"/>
      <c r="K965" s="386">
        <f t="shared" si="157"/>
        <v>833333.33333333337</v>
      </c>
      <c r="L965" s="395">
        <v>10000000</v>
      </c>
    </row>
    <row r="966" spans="1:12" ht="12">
      <c r="A966" s="383" t="s">
        <v>104</v>
      </c>
      <c r="B966" s="403">
        <v>3361</v>
      </c>
      <c r="C966" s="403" t="s">
        <v>106</v>
      </c>
      <c r="D966" s="379" t="s">
        <v>134</v>
      </c>
      <c r="E966" s="379"/>
      <c r="F966" s="379"/>
      <c r="G966" s="379"/>
      <c r="H966" s="379"/>
      <c r="I966" s="379"/>
      <c r="J966" s="394"/>
      <c r="K966" s="386">
        <f t="shared" si="157"/>
        <v>250000</v>
      </c>
      <c r="L966" s="395">
        <v>3000000</v>
      </c>
    </row>
    <row r="967" spans="1:12" ht="12">
      <c r="A967" s="383" t="s">
        <v>104</v>
      </c>
      <c r="B967" s="403">
        <v>3451</v>
      </c>
      <c r="C967" s="403" t="s">
        <v>106</v>
      </c>
      <c r="D967" s="406" t="s">
        <v>363</v>
      </c>
      <c r="E967" s="379"/>
      <c r="F967" s="379"/>
      <c r="G967" s="379"/>
      <c r="H967" s="379"/>
      <c r="I967" s="379"/>
      <c r="J967" s="394"/>
      <c r="K967" s="386">
        <f t="shared" si="157"/>
        <v>62500</v>
      </c>
      <c r="L967" s="395">
        <v>750000</v>
      </c>
    </row>
    <row r="968" spans="1:12" ht="12">
      <c r="A968" s="383" t="s">
        <v>104</v>
      </c>
      <c r="B968" s="403">
        <v>3521</v>
      </c>
      <c r="C968" s="403" t="s">
        <v>106</v>
      </c>
      <c r="D968" s="127" t="s">
        <v>390</v>
      </c>
      <c r="E968" s="379"/>
      <c r="F968" s="379"/>
      <c r="G968" s="379"/>
      <c r="H968" s="379"/>
      <c r="I968" s="379"/>
      <c r="J968" s="394"/>
      <c r="K968" s="386">
        <f t="shared" si="157"/>
        <v>3333.3333333333335</v>
      </c>
      <c r="L968" s="395">
        <v>40000</v>
      </c>
    </row>
    <row r="969" spans="1:12" ht="12">
      <c r="A969" s="383" t="s">
        <v>104</v>
      </c>
      <c r="B969" s="403">
        <v>3511</v>
      </c>
      <c r="C969" s="403" t="s">
        <v>106</v>
      </c>
      <c r="D969" s="406" t="s">
        <v>311</v>
      </c>
      <c r="E969" s="379"/>
      <c r="F969" s="379"/>
      <c r="G969" s="379"/>
      <c r="H969" s="379"/>
      <c r="I969" s="379"/>
      <c r="J969" s="394"/>
      <c r="K969" s="386">
        <f t="shared" si="157"/>
        <v>8333.3333333333339</v>
      </c>
      <c r="L969" s="395">
        <v>100000</v>
      </c>
    </row>
    <row r="970" spans="1:12" ht="12">
      <c r="A970" s="383" t="s">
        <v>104</v>
      </c>
      <c r="B970" s="403">
        <v>3551</v>
      </c>
      <c r="C970" s="403" t="s">
        <v>106</v>
      </c>
      <c r="D970" s="434" t="s">
        <v>346</v>
      </c>
      <c r="E970" s="379"/>
      <c r="F970" s="379"/>
      <c r="G970" s="379"/>
      <c r="H970" s="379"/>
      <c r="I970" s="379"/>
      <c r="J970" s="394"/>
      <c r="K970" s="386">
        <f t="shared" si="157"/>
        <v>0</v>
      </c>
      <c r="L970" s="395">
        <v>0</v>
      </c>
    </row>
    <row r="971" spans="1:12" ht="12">
      <c r="A971" s="383" t="s">
        <v>104</v>
      </c>
      <c r="B971" s="403">
        <v>3581</v>
      </c>
      <c r="C971" s="403" t="s">
        <v>106</v>
      </c>
      <c r="D971" s="406" t="s">
        <v>302</v>
      </c>
      <c r="E971" s="379"/>
      <c r="F971" s="379"/>
      <c r="G971" s="379"/>
      <c r="H971" s="379"/>
      <c r="I971" s="379"/>
      <c r="J971" s="394"/>
      <c r="K971" s="386">
        <f t="shared" si="157"/>
        <v>0</v>
      </c>
      <c r="L971" s="395">
        <v>0</v>
      </c>
    </row>
    <row r="972" spans="1:12" ht="12">
      <c r="A972" s="383" t="s">
        <v>104</v>
      </c>
      <c r="B972" s="403">
        <v>3711</v>
      </c>
      <c r="C972" s="403" t="s">
        <v>106</v>
      </c>
      <c r="D972" s="379" t="s">
        <v>135</v>
      </c>
      <c r="E972" s="379"/>
      <c r="F972" s="379"/>
      <c r="G972" s="379"/>
      <c r="H972" s="379"/>
      <c r="I972" s="379"/>
      <c r="J972" s="394"/>
      <c r="K972" s="386">
        <f t="shared" si="157"/>
        <v>0</v>
      </c>
      <c r="L972" s="395">
        <v>0</v>
      </c>
    </row>
    <row r="973" spans="1:12" ht="12">
      <c r="A973" s="383" t="s">
        <v>104</v>
      </c>
      <c r="B973" s="403">
        <v>3751</v>
      </c>
      <c r="C973" s="403" t="s">
        <v>106</v>
      </c>
      <c r="D973" s="379" t="s">
        <v>139</v>
      </c>
      <c r="E973" s="379"/>
      <c r="F973" s="379"/>
      <c r="G973" s="379"/>
      <c r="H973" s="379"/>
      <c r="I973" s="379"/>
      <c r="J973" s="394"/>
      <c r="K973" s="386">
        <f t="shared" si="157"/>
        <v>0</v>
      </c>
      <c r="L973" s="395">
        <v>0</v>
      </c>
    </row>
    <row r="974" spans="1:12" ht="12">
      <c r="A974" s="383" t="s">
        <v>104</v>
      </c>
      <c r="B974" s="403">
        <v>3922</v>
      </c>
      <c r="C974" s="403" t="s">
        <v>106</v>
      </c>
      <c r="D974" s="406" t="s">
        <v>265</v>
      </c>
      <c r="E974" s="379"/>
      <c r="F974" s="379"/>
      <c r="G974" s="379"/>
      <c r="H974" s="379"/>
      <c r="I974" s="379"/>
      <c r="J974" s="394"/>
      <c r="K974" s="386">
        <f t="shared" si="157"/>
        <v>0</v>
      </c>
      <c r="L974" s="366">
        <v>0</v>
      </c>
    </row>
    <row r="975" spans="1:12" ht="12">
      <c r="A975" s="383"/>
      <c r="B975" s="383"/>
      <c r="C975" s="37"/>
      <c r="D975" s="378" t="s">
        <v>125</v>
      </c>
      <c r="E975" s="378"/>
      <c r="F975" s="379"/>
      <c r="G975" s="379"/>
      <c r="H975" s="379"/>
      <c r="I975" s="378"/>
      <c r="J975" s="380"/>
      <c r="K975" s="380">
        <f t="shared" ref="K975" si="158">SUM(K960:K974)</f>
        <v>1657583.3333333333</v>
      </c>
      <c r="L975" s="381">
        <f>SUM(L960:L974)</f>
        <v>19891000</v>
      </c>
    </row>
    <row r="976" spans="1:12" ht="12">
      <c r="A976" s="383"/>
      <c r="B976" s="383"/>
      <c r="C976" s="37"/>
      <c r="D976" s="379"/>
      <c r="E976" s="379"/>
      <c r="F976" s="379"/>
      <c r="G976" s="379"/>
      <c r="H976" s="379"/>
      <c r="I976" s="379"/>
      <c r="J976" s="379"/>
      <c r="K976" s="386"/>
      <c r="L976" s="381"/>
    </row>
    <row r="977" spans="1:12" ht="12">
      <c r="A977" s="383"/>
      <c r="B977" s="383"/>
      <c r="C977" s="37"/>
      <c r="D977" s="378" t="s">
        <v>140</v>
      </c>
      <c r="E977" s="378"/>
      <c r="F977" s="379"/>
      <c r="G977" s="379"/>
      <c r="H977" s="379"/>
      <c r="I977" s="379"/>
      <c r="J977" s="392"/>
      <c r="K977" s="380">
        <f t="shared" ref="K977:L977" si="159">SUM(K939+K957+K975)</f>
        <v>4503054.6958333338</v>
      </c>
      <c r="L977" s="381">
        <f t="shared" si="159"/>
        <v>54036656.350000001</v>
      </c>
    </row>
    <row r="978" spans="1:12" ht="12">
      <c r="A978" s="383"/>
      <c r="B978" s="383"/>
      <c r="C978" s="37"/>
      <c r="D978" s="379"/>
      <c r="E978" s="378"/>
      <c r="F978" s="379"/>
      <c r="G978" s="379"/>
      <c r="H978" s="379"/>
      <c r="I978" s="379"/>
      <c r="J978" s="392"/>
      <c r="K978" s="380"/>
      <c r="L978" s="381"/>
    </row>
    <row r="979" spans="1:12" ht="12">
      <c r="A979" s="360" t="s">
        <v>91</v>
      </c>
      <c r="B979" s="359">
        <v>1</v>
      </c>
      <c r="C979" s="359"/>
      <c r="D979" s="378" t="s">
        <v>93</v>
      </c>
      <c r="E979" s="378"/>
      <c r="F979" s="378"/>
      <c r="G979" s="378"/>
      <c r="H979" s="378"/>
      <c r="I979" s="378"/>
      <c r="J979" s="392"/>
      <c r="K979" s="380"/>
      <c r="L979" s="381"/>
    </row>
    <row r="980" spans="1:12" ht="12">
      <c r="A980" s="360" t="s">
        <v>94</v>
      </c>
      <c r="B980" s="359">
        <v>3</v>
      </c>
      <c r="C980" s="359"/>
      <c r="D980" s="360" t="s">
        <v>154</v>
      </c>
      <c r="E980" s="378"/>
      <c r="F980" s="378"/>
      <c r="G980" s="378"/>
      <c r="H980" s="378"/>
      <c r="I980" s="378"/>
      <c r="J980" s="392"/>
      <c r="K980" s="380"/>
      <c r="L980" s="381"/>
    </row>
    <row r="981" spans="1:12" ht="12">
      <c r="A981" s="360" t="s">
        <v>96</v>
      </c>
      <c r="B981" s="359">
        <v>9</v>
      </c>
      <c r="C981" s="359"/>
      <c r="D981" s="378" t="s">
        <v>325</v>
      </c>
      <c r="E981" s="378"/>
      <c r="F981" s="378"/>
      <c r="G981" s="378"/>
      <c r="H981" s="378"/>
      <c r="I981" s="378"/>
      <c r="J981" s="392"/>
      <c r="K981" s="380"/>
      <c r="L981" s="381"/>
    </row>
    <row r="982" spans="1:12" ht="12">
      <c r="A982" s="360" t="s">
        <v>97</v>
      </c>
      <c r="B982" s="376" t="s">
        <v>54</v>
      </c>
      <c r="C982" s="376"/>
      <c r="D982" s="378" t="s">
        <v>55</v>
      </c>
      <c r="E982" s="378"/>
      <c r="F982" s="378"/>
      <c r="G982" s="378"/>
      <c r="H982" s="378"/>
      <c r="I982" s="378"/>
      <c r="J982" s="392"/>
      <c r="K982" s="380"/>
      <c r="L982" s="381"/>
    </row>
    <row r="983" spans="1:12" ht="12">
      <c r="A983" s="360" t="s">
        <v>99</v>
      </c>
      <c r="B983" s="376" t="s">
        <v>72</v>
      </c>
      <c r="C983" s="376"/>
      <c r="D983" s="378" t="s">
        <v>326</v>
      </c>
      <c r="E983" s="378"/>
      <c r="F983" s="378"/>
      <c r="G983" s="378"/>
      <c r="H983" s="378"/>
      <c r="I983" s="378"/>
      <c r="J983" s="392"/>
      <c r="K983" s="380"/>
      <c r="L983" s="381"/>
    </row>
    <row r="984" spans="1:12" ht="12">
      <c r="A984" s="383"/>
      <c r="B984" s="37"/>
      <c r="C984" s="383"/>
      <c r="D984" s="383"/>
      <c r="E984" s="379"/>
      <c r="F984" s="379"/>
      <c r="G984" s="379"/>
      <c r="H984" s="379"/>
      <c r="I984" s="378"/>
      <c r="J984" s="392"/>
      <c r="K984" s="380"/>
      <c r="L984" s="381"/>
    </row>
    <row r="985" spans="1:12" ht="12">
      <c r="A985" s="383"/>
      <c r="B985" s="37"/>
      <c r="C985" s="384" t="s">
        <v>365</v>
      </c>
      <c r="D985" s="378" t="s">
        <v>102</v>
      </c>
      <c r="E985" s="385" t="s">
        <v>366</v>
      </c>
      <c r="F985" s="378"/>
      <c r="G985" s="378"/>
      <c r="H985" s="379"/>
      <c r="I985" s="379"/>
      <c r="J985" s="379"/>
      <c r="K985" s="386"/>
      <c r="L985" s="369"/>
    </row>
    <row r="986" spans="1:12" ht="12">
      <c r="A986" s="383"/>
      <c r="B986" s="37"/>
      <c r="C986" s="383"/>
      <c r="D986" s="378"/>
      <c r="E986" s="378"/>
      <c r="F986" s="378"/>
      <c r="G986" s="378"/>
      <c r="H986" s="379"/>
      <c r="I986" s="379"/>
      <c r="J986" s="379"/>
      <c r="K986" s="386"/>
      <c r="L986" s="369"/>
    </row>
    <row r="987" spans="1:12" ht="12">
      <c r="A987" s="383" t="s">
        <v>104</v>
      </c>
      <c r="B987" s="403" t="s">
        <v>105</v>
      </c>
      <c r="C987" s="403" t="s">
        <v>106</v>
      </c>
      <c r="D987" s="140" t="s">
        <v>107</v>
      </c>
      <c r="E987" s="379"/>
      <c r="F987" s="379"/>
      <c r="G987" s="379"/>
      <c r="H987" s="379"/>
      <c r="I987" s="379"/>
      <c r="J987" s="386"/>
      <c r="K987" s="386">
        <f t="shared" ref="K987:K995" si="160">L987/12</f>
        <v>641872.6</v>
      </c>
      <c r="L987" s="404">
        <v>7702471.2000000002</v>
      </c>
    </row>
    <row r="988" spans="1:12" ht="12">
      <c r="A988" s="383" t="s">
        <v>104</v>
      </c>
      <c r="B988" s="403" t="s">
        <v>108</v>
      </c>
      <c r="C988" s="403" t="s">
        <v>106</v>
      </c>
      <c r="D988" s="140" t="s">
        <v>109</v>
      </c>
      <c r="E988" s="379"/>
      <c r="F988" s="379"/>
      <c r="G988" s="379"/>
      <c r="H988" s="379"/>
      <c r="I988" s="379"/>
      <c r="J988" s="386"/>
      <c r="K988" s="386">
        <f t="shared" si="160"/>
        <v>50614.16</v>
      </c>
      <c r="L988" s="404">
        <v>607369.92000000004</v>
      </c>
    </row>
    <row r="989" spans="1:12" ht="12">
      <c r="A989" s="383" t="s">
        <v>104</v>
      </c>
      <c r="B989" s="403" t="s">
        <v>110</v>
      </c>
      <c r="C989" s="403" t="s">
        <v>106</v>
      </c>
      <c r="D989" s="140" t="s">
        <v>111</v>
      </c>
      <c r="E989" s="379"/>
      <c r="F989" s="379"/>
      <c r="G989" s="379"/>
      <c r="H989" s="379"/>
      <c r="I989" s="379"/>
      <c r="J989" s="386"/>
      <c r="K989" s="386">
        <f t="shared" si="160"/>
        <v>5534.6708333333336</v>
      </c>
      <c r="L989" s="404">
        <v>66416.05</v>
      </c>
    </row>
    <row r="990" spans="1:12" ht="12">
      <c r="A990" s="383" t="s">
        <v>104</v>
      </c>
      <c r="B990" s="403" t="s">
        <v>112</v>
      </c>
      <c r="C990" s="403" t="s">
        <v>106</v>
      </c>
      <c r="D990" s="140" t="s">
        <v>113</v>
      </c>
      <c r="E990" s="379"/>
      <c r="F990" s="379"/>
      <c r="G990" s="379"/>
      <c r="H990" s="379"/>
      <c r="I990" s="379"/>
      <c r="J990" s="386"/>
      <c r="K990" s="386">
        <f t="shared" si="160"/>
        <v>6732</v>
      </c>
      <c r="L990" s="404">
        <v>80784</v>
      </c>
    </row>
    <row r="991" spans="1:12" ht="12">
      <c r="A991" s="383" t="s">
        <v>104</v>
      </c>
      <c r="B991" s="403" t="s">
        <v>114</v>
      </c>
      <c r="C991" s="403" t="s">
        <v>106</v>
      </c>
      <c r="D991" s="140" t="s">
        <v>115</v>
      </c>
      <c r="E991" s="379"/>
      <c r="F991" s="379"/>
      <c r="G991" s="379"/>
      <c r="H991" s="379"/>
      <c r="I991" s="379"/>
      <c r="J991" s="386"/>
      <c r="K991" s="386">
        <f t="shared" si="160"/>
        <v>14499.158333333333</v>
      </c>
      <c r="L991" s="404">
        <v>173989.9</v>
      </c>
    </row>
    <row r="992" spans="1:12" ht="12">
      <c r="A992" s="383" t="s">
        <v>104</v>
      </c>
      <c r="B992" s="403" t="s">
        <v>116</v>
      </c>
      <c r="C992" s="403" t="s">
        <v>106</v>
      </c>
      <c r="D992" s="390" t="s">
        <v>117</v>
      </c>
      <c r="E992" s="379"/>
      <c r="F992" s="379"/>
      <c r="G992" s="379"/>
      <c r="H992" s="379"/>
      <c r="I992" s="379"/>
      <c r="J992" s="386"/>
      <c r="K992" s="386">
        <f t="shared" si="160"/>
        <v>125945.34833333333</v>
      </c>
      <c r="L992" s="404">
        <v>1511344.18</v>
      </c>
    </row>
    <row r="993" spans="1:12" ht="12">
      <c r="A993" s="383" t="s">
        <v>104</v>
      </c>
      <c r="B993" s="403" t="s">
        <v>119</v>
      </c>
      <c r="C993" s="403" t="s">
        <v>106</v>
      </c>
      <c r="D993" s="390" t="s">
        <v>120</v>
      </c>
      <c r="E993" s="379"/>
      <c r="F993" s="379"/>
      <c r="G993" s="379"/>
      <c r="H993" s="379"/>
      <c r="I993" s="379"/>
      <c r="J993" s="386"/>
      <c r="K993" s="386">
        <f t="shared" si="160"/>
        <v>48185.1</v>
      </c>
      <c r="L993" s="404">
        <v>578221.19999999995</v>
      </c>
    </row>
    <row r="994" spans="1:12" ht="12">
      <c r="A994" s="383" t="s">
        <v>104</v>
      </c>
      <c r="B994" s="403" t="s">
        <v>121</v>
      </c>
      <c r="C994" s="403" t="s">
        <v>106</v>
      </c>
      <c r="D994" s="140" t="s">
        <v>122</v>
      </c>
      <c r="E994" s="379"/>
      <c r="F994" s="379"/>
      <c r="G994" s="379"/>
      <c r="H994" s="379"/>
      <c r="I994" s="379"/>
      <c r="J994" s="386"/>
      <c r="K994" s="386">
        <f t="shared" si="160"/>
        <v>29594.399999999998</v>
      </c>
      <c r="L994" s="391">
        <v>355132.8</v>
      </c>
    </row>
    <row r="995" spans="1:12" ht="12">
      <c r="A995" s="383" t="s">
        <v>104</v>
      </c>
      <c r="B995" s="403" t="s">
        <v>123</v>
      </c>
      <c r="C995" s="403" t="s">
        <v>106</v>
      </c>
      <c r="D995" s="140" t="s">
        <v>124</v>
      </c>
      <c r="E995" s="379"/>
      <c r="F995" s="379"/>
      <c r="G995" s="379"/>
      <c r="H995" s="379"/>
      <c r="I995" s="379"/>
      <c r="J995" s="386"/>
      <c r="K995" s="386">
        <f t="shared" si="160"/>
        <v>16636.583333333332</v>
      </c>
      <c r="L995" s="404">
        <v>199639</v>
      </c>
    </row>
    <row r="996" spans="1:12" ht="12">
      <c r="A996" s="383"/>
      <c r="B996" s="37"/>
      <c r="C996" s="383"/>
      <c r="D996" s="378" t="s">
        <v>125</v>
      </c>
      <c r="E996" s="378"/>
      <c r="F996" s="379"/>
      <c r="G996" s="379"/>
      <c r="H996" s="379"/>
      <c r="I996" s="378"/>
      <c r="J996" s="380"/>
      <c r="K996" s="380">
        <f t="shared" ref="K996" si="161">SUM(K987:K995)</f>
        <v>939614.02083333337</v>
      </c>
      <c r="L996" s="381">
        <f>SUM(L987:L995)</f>
        <v>11275368.25</v>
      </c>
    </row>
    <row r="997" spans="1:12" ht="12">
      <c r="A997" s="383"/>
      <c r="B997" s="37"/>
      <c r="C997" s="383"/>
      <c r="D997" s="383"/>
      <c r="E997" s="379"/>
      <c r="F997" s="379"/>
      <c r="G997" s="379"/>
      <c r="H997" s="379"/>
      <c r="I997" s="379"/>
      <c r="J997" s="379"/>
      <c r="K997" s="386"/>
      <c r="L997" s="369"/>
    </row>
    <row r="998" spans="1:12" ht="12">
      <c r="A998" s="383" t="s">
        <v>104</v>
      </c>
      <c r="B998" s="403">
        <v>2111</v>
      </c>
      <c r="C998" s="403" t="s">
        <v>106</v>
      </c>
      <c r="D998" s="379" t="s">
        <v>127</v>
      </c>
      <c r="E998" s="379"/>
      <c r="F998" s="379"/>
      <c r="G998" s="379"/>
      <c r="H998" s="379"/>
      <c r="I998" s="379"/>
      <c r="J998" s="394"/>
      <c r="K998" s="386">
        <f t="shared" ref="K998:K1002" si="162">L998/12</f>
        <v>0</v>
      </c>
      <c r="L998" s="395">
        <v>0</v>
      </c>
    </row>
    <row r="999" spans="1:12" ht="12">
      <c r="A999" s="383" t="s">
        <v>104</v>
      </c>
      <c r="B999" s="403">
        <v>2211</v>
      </c>
      <c r="C999" s="403" t="s">
        <v>106</v>
      </c>
      <c r="D999" s="406" t="s">
        <v>132</v>
      </c>
      <c r="E999" s="379"/>
      <c r="F999" s="379"/>
      <c r="G999" s="379"/>
      <c r="H999" s="379"/>
      <c r="I999" s="379"/>
      <c r="J999" s="394"/>
      <c r="K999" s="386">
        <f t="shared" si="162"/>
        <v>0</v>
      </c>
      <c r="L999" s="395">
        <v>0</v>
      </c>
    </row>
    <row r="1000" spans="1:12" ht="12">
      <c r="A1000" s="383" t="s">
        <v>104</v>
      </c>
      <c r="B1000" s="403">
        <v>2141</v>
      </c>
      <c r="C1000" s="403" t="s">
        <v>106</v>
      </c>
      <c r="D1000" s="396" t="s">
        <v>129</v>
      </c>
      <c r="E1000" s="379"/>
      <c r="F1000" s="379"/>
      <c r="G1000" s="379"/>
      <c r="H1000" s="379"/>
      <c r="I1000" s="379"/>
      <c r="J1000" s="394"/>
      <c r="K1000" s="386">
        <f t="shared" si="162"/>
        <v>0</v>
      </c>
      <c r="L1000" s="395">
        <v>0</v>
      </c>
    </row>
    <row r="1001" spans="1:12" ht="12">
      <c r="A1001" s="383" t="s">
        <v>104</v>
      </c>
      <c r="B1001" s="403">
        <v>2611</v>
      </c>
      <c r="C1001" s="403" t="s">
        <v>106</v>
      </c>
      <c r="D1001" s="406" t="s">
        <v>133</v>
      </c>
      <c r="E1001" s="379"/>
      <c r="F1001" s="379"/>
      <c r="G1001" s="379"/>
      <c r="H1001" s="379"/>
      <c r="I1001" s="379"/>
      <c r="J1001" s="394"/>
      <c r="K1001" s="386">
        <f t="shared" si="162"/>
        <v>0</v>
      </c>
      <c r="L1001" s="395">
        <v>0</v>
      </c>
    </row>
    <row r="1002" spans="1:12" ht="12">
      <c r="A1002" s="383" t="s">
        <v>104</v>
      </c>
      <c r="B1002" s="403">
        <v>2911</v>
      </c>
      <c r="C1002" s="403" t="s">
        <v>106</v>
      </c>
      <c r="D1002" s="406" t="s">
        <v>186</v>
      </c>
      <c r="E1002" s="379"/>
      <c r="F1002" s="379"/>
      <c r="G1002" s="379"/>
      <c r="H1002" s="379"/>
      <c r="I1002" s="379"/>
      <c r="J1002" s="394"/>
      <c r="K1002" s="386">
        <f t="shared" si="162"/>
        <v>0</v>
      </c>
      <c r="L1002" s="395">
        <v>0</v>
      </c>
    </row>
    <row r="1003" spans="1:12" ht="12">
      <c r="A1003" s="383"/>
      <c r="B1003" s="383"/>
      <c r="C1003" s="37"/>
      <c r="D1003" s="378" t="s">
        <v>125</v>
      </c>
      <c r="E1003" s="378"/>
      <c r="F1003" s="379"/>
      <c r="G1003" s="379"/>
      <c r="H1003" s="379"/>
      <c r="I1003" s="378"/>
      <c r="J1003" s="398"/>
      <c r="K1003" s="399">
        <f t="shared" ref="K1003:L1003" si="163">SUM(K998:K1002)</f>
        <v>0</v>
      </c>
      <c r="L1003" s="393">
        <f t="shared" si="163"/>
        <v>0</v>
      </c>
    </row>
    <row r="1004" spans="1:12" ht="12">
      <c r="A1004" s="383"/>
      <c r="B1004" s="383"/>
      <c r="C1004" s="37"/>
      <c r="D1004" s="379"/>
      <c r="E1004" s="379"/>
      <c r="F1004" s="379"/>
      <c r="G1004" s="379"/>
      <c r="H1004" s="379"/>
      <c r="I1004" s="379"/>
      <c r="J1004" s="379"/>
      <c r="K1004" s="386"/>
      <c r="L1004" s="393"/>
    </row>
    <row r="1005" spans="1:12" ht="12">
      <c r="A1005" s="383" t="s">
        <v>104</v>
      </c>
      <c r="B1005" s="403">
        <v>3361</v>
      </c>
      <c r="C1005" s="403" t="s">
        <v>106</v>
      </c>
      <c r="D1005" s="379" t="s">
        <v>134</v>
      </c>
      <c r="E1005" s="379"/>
      <c r="F1005" s="379"/>
      <c r="G1005" s="379"/>
      <c r="H1005" s="379"/>
      <c r="I1005" s="379"/>
      <c r="J1005" s="394"/>
      <c r="K1005" s="386">
        <f t="shared" ref="K1005:K1009" si="164">L1005/12</f>
        <v>0</v>
      </c>
      <c r="L1005" s="395">
        <v>0</v>
      </c>
    </row>
    <row r="1006" spans="1:12" ht="12">
      <c r="A1006" s="383" t="s">
        <v>104</v>
      </c>
      <c r="B1006" s="403">
        <v>3362</v>
      </c>
      <c r="C1006" s="403" t="s">
        <v>106</v>
      </c>
      <c r="D1006" s="406" t="s">
        <v>196</v>
      </c>
      <c r="E1006" s="379"/>
      <c r="F1006" s="379"/>
      <c r="G1006" s="379"/>
      <c r="H1006" s="379"/>
      <c r="I1006" s="379"/>
      <c r="J1006" s="386"/>
      <c r="K1006" s="386">
        <f t="shared" si="164"/>
        <v>0</v>
      </c>
      <c r="L1006" s="395">
        <v>0</v>
      </c>
    </row>
    <row r="1007" spans="1:12" ht="12">
      <c r="A1007" s="383" t="s">
        <v>104</v>
      </c>
      <c r="B1007" s="403">
        <v>3471</v>
      </c>
      <c r="C1007" s="403" t="s">
        <v>106</v>
      </c>
      <c r="D1007" s="406" t="s">
        <v>369</v>
      </c>
      <c r="E1007" s="379"/>
      <c r="F1007" s="379"/>
      <c r="G1007" s="379"/>
      <c r="H1007" s="379"/>
      <c r="I1007" s="379"/>
      <c r="J1007" s="394"/>
      <c r="K1007" s="386">
        <f t="shared" si="164"/>
        <v>0</v>
      </c>
      <c r="L1007" s="395">
        <v>0</v>
      </c>
    </row>
    <row r="1008" spans="1:12" ht="12">
      <c r="A1008" s="383" t="s">
        <v>104</v>
      </c>
      <c r="B1008" s="403">
        <v>3751</v>
      </c>
      <c r="C1008" s="403" t="s">
        <v>106</v>
      </c>
      <c r="D1008" s="379" t="s">
        <v>139</v>
      </c>
      <c r="E1008" s="379"/>
      <c r="F1008" s="379"/>
      <c r="G1008" s="379"/>
      <c r="H1008" s="379"/>
      <c r="I1008" s="379"/>
      <c r="J1008" s="394"/>
      <c r="K1008" s="386">
        <f t="shared" si="164"/>
        <v>0</v>
      </c>
      <c r="L1008" s="395">
        <v>0</v>
      </c>
    </row>
    <row r="1009" spans="1:12" ht="12">
      <c r="A1009" s="383" t="s">
        <v>104</v>
      </c>
      <c r="B1009" s="403">
        <v>3831</v>
      </c>
      <c r="C1009" s="403" t="s">
        <v>106</v>
      </c>
      <c r="D1009" s="406" t="s">
        <v>247</v>
      </c>
      <c r="E1009" s="379"/>
      <c r="F1009" s="379"/>
      <c r="G1009" s="379"/>
      <c r="H1009" s="379"/>
      <c r="I1009" s="379"/>
      <c r="J1009" s="394"/>
      <c r="K1009" s="386">
        <f t="shared" si="164"/>
        <v>0</v>
      </c>
      <c r="L1009" s="395">
        <v>0</v>
      </c>
    </row>
    <row r="1010" spans="1:12" ht="12">
      <c r="A1010" s="383"/>
      <c r="B1010" s="37"/>
      <c r="C1010" s="383"/>
      <c r="D1010" s="378" t="s">
        <v>125</v>
      </c>
      <c r="E1010" s="378"/>
      <c r="F1010" s="379"/>
      <c r="G1010" s="379"/>
      <c r="H1010" s="379"/>
      <c r="I1010" s="378"/>
      <c r="J1010" s="398"/>
      <c r="K1010" s="399">
        <f t="shared" ref="K1010:L1010" si="165">SUM(K1005:K1009)</f>
        <v>0</v>
      </c>
      <c r="L1010" s="393">
        <f t="shared" si="165"/>
        <v>0</v>
      </c>
    </row>
    <row r="1011" spans="1:12" ht="12">
      <c r="A1011" s="383"/>
      <c r="B1011" s="37"/>
      <c r="C1011" s="383"/>
      <c r="D1011" s="383"/>
      <c r="E1011" s="379"/>
      <c r="F1011" s="379"/>
      <c r="G1011" s="379"/>
      <c r="H1011" s="379"/>
      <c r="I1011" s="379"/>
      <c r="J1011" s="379"/>
      <c r="K1011" s="386"/>
      <c r="L1011" s="393"/>
    </row>
    <row r="1012" spans="1:12" ht="12">
      <c r="A1012" s="383"/>
      <c r="B1012" s="37"/>
      <c r="C1012" s="383"/>
      <c r="D1012" s="378" t="s">
        <v>140</v>
      </c>
      <c r="E1012" s="378"/>
      <c r="F1012" s="379"/>
      <c r="G1012" s="379"/>
      <c r="H1012" s="379"/>
      <c r="I1012" s="378"/>
      <c r="J1012" s="392"/>
      <c r="K1012" s="380">
        <f t="shared" ref="K1012:L1012" si="166">SUM(K996+K1003+K1010)</f>
        <v>939614.02083333337</v>
      </c>
      <c r="L1012" s="381">
        <f t="shared" si="166"/>
        <v>11275368.25</v>
      </c>
    </row>
    <row r="1013" spans="1:12" ht="12">
      <c r="A1013" s="383"/>
      <c r="B1013" s="37"/>
      <c r="C1013" s="383"/>
      <c r="D1013" s="383"/>
      <c r="E1013" s="379"/>
      <c r="F1013" s="379"/>
      <c r="G1013" s="379"/>
      <c r="H1013" s="379"/>
      <c r="I1013" s="378"/>
      <c r="J1013" s="392"/>
      <c r="K1013" s="380"/>
      <c r="L1013" s="381"/>
    </row>
    <row r="1014" spans="1:12" ht="12">
      <c r="A1014" s="383"/>
      <c r="B1014" s="37"/>
      <c r="C1014" s="383"/>
      <c r="D1014" s="383"/>
      <c r="E1014" s="379"/>
      <c r="F1014" s="379"/>
      <c r="G1014" s="379"/>
      <c r="H1014" s="379"/>
      <c r="I1014" s="378"/>
      <c r="J1014" s="392"/>
      <c r="K1014" s="380"/>
      <c r="L1014" s="381"/>
    </row>
    <row r="1015" spans="1:12" ht="12">
      <c r="A1015" s="360" t="s">
        <v>91</v>
      </c>
      <c r="B1015" s="359">
        <v>1</v>
      </c>
      <c r="C1015" s="359"/>
      <c r="D1015" s="378" t="s">
        <v>93</v>
      </c>
      <c r="E1015" s="378"/>
      <c r="F1015" s="378"/>
      <c r="G1015" s="378"/>
      <c r="H1015" s="378"/>
      <c r="I1015" s="378"/>
      <c r="J1015" s="392"/>
      <c r="K1015" s="380"/>
      <c r="L1015" s="381"/>
    </row>
    <row r="1016" spans="1:12" ht="12">
      <c r="A1016" s="360" t="s">
        <v>94</v>
      </c>
      <c r="B1016" s="359">
        <v>3</v>
      </c>
      <c r="C1016" s="359"/>
      <c r="D1016" s="360" t="s">
        <v>154</v>
      </c>
      <c r="E1016" s="378"/>
      <c r="F1016" s="378"/>
      <c r="G1016" s="378"/>
      <c r="H1016" s="378"/>
      <c r="I1016" s="378"/>
      <c r="J1016" s="392"/>
      <c r="K1016" s="380"/>
      <c r="L1016" s="381"/>
    </row>
    <row r="1017" spans="1:12" ht="12">
      <c r="A1017" s="360" t="s">
        <v>96</v>
      </c>
      <c r="B1017" s="359">
        <v>9</v>
      </c>
      <c r="C1017" s="359"/>
      <c r="D1017" s="378" t="s">
        <v>325</v>
      </c>
      <c r="E1017" s="378"/>
      <c r="F1017" s="378"/>
      <c r="G1017" s="378"/>
      <c r="H1017" s="378"/>
      <c r="I1017" s="378"/>
      <c r="J1017" s="392"/>
      <c r="K1017" s="380"/>
      <c r="L1017" s="381"/>
    </row>
    <row r="1018" spans="1:12" ht="12">
      <c r="A1018" s="360" t="s">
        <v>97</v>
      </c>
      <c r="B1018" s="376" t="s">
        <v>54</v>
      </c>
      <c r="C1018" s="376"/>
      <c r="D1018" s="378" t="s">
        <v>55</v>
      </c>
      <c r="E1018" s="378"/>
      <c r="F1018" s="378"/>
      <c r="G1018" s="378"/>
      <c r="H1018" s="378"/>
      <c r="I1018" s="378"/>
      <c r="J1018" s="392"/>
      <c r="K1018" s="380"/>
      <c r="L1018" s="381"/>
    </row>
    <row r="1019" spans="1:12" ht="12">
      <c r="A1019" s="360" t="s">
        <v>99</v>
      </c>
      <c r="B1019" s="376" t="s">
        <v>72</v>
      </c>
      <c r="C1019" s="376"/>
      <c r="D1019" s="378" t="s">
        <v>326</v>
      </c>
      <c r="E1019" s="378"/>
      <c r="F1019" s="378"/>
      <c r="G1019" s="378"/>
      <c r="H1019" s="378"/>
      <c r="I1019" s="378"/>
      <c r="J1019" s="392"/>
      <c r="K1019" s="380"/>
      <c r="L1019" s="381"/>
    </row>
    <row r="1020" spans="1:12" ht="12">
      <c r="A1020" s="383"/>
      <c r="B1020" s="37"/>
      <c r="C1020" s="383"/>
      <c r="D1020" s="383"/>
      <c r="E1020" s="379"/>
      <c r="F1020" s="379"/>
      <c r="G1020" s="379"/>
      <c r="H1020" s="379"/>
      <c r="I1020" s="378"/>
      <c r="J1020" s="392"/>
      <c r="K1020" s="380"/>
      <c r="L1020" s="381"/>
    </row>
    <row r="1021" spans="1:12" ht="12">
      <c r="A1021" s="383"/>
      <c r="B1021" s="37"/>
      <c r="C1021" s="384" t="s">
        <v>370</v>
      </c>
      <c r="D1021" s="378" t="s">
        <v>102</v>
      </c>
      <c r="E1021" s="385" t="s">
        <v>371</v>
      </c>
      <c r="F1021" s="378"/>
      <c r="G1021" s="378"/>
      <c r="H1021" s="379"/>
      <c r="I1021" s="379"/>
      <c r="J1021" s="379"/>
      <c r="K1021" s="386"/>
      <c r="L1021" s="369"/>
    </row>
    <row r="1022" spans="1:12" ht="12">
      <c r="A1022" s="383"/>
      <c r="B1022" s="37"/>
      <c r="C1022" s="383"/>
      <c r="D1022" s="379"/>
      <c r="E1022" s="379"/>
      <c r="F1022" s="379"/>
      <c r="G1022" s="379"/>
      <c r="H1022" s="379"/>
      <c r="I1022" s="379"/>
      <c r="J1022" s="379"/>
      <c r="K1022" s="386"/>
      <c r="L1022" s="369"/>
    </row>
    <row r="1023" spans="1:12" ht="12">
      <c r="A1023" s="383" t="s">
        <v>104</v>
      </c>
      <c r="B1023" s="403" t="s">
        <v>105</v>
      </c>
      <c r="C1023" s="403" t="s">
        <v>106</v>
      </c>
      <c r="D1023" s="140" t="s">
        <v>107</v>
      </c>
      <c r="E1023" s="379"/>
      <c r="F1023" s="379"/>
      <c r="G1023" s="379"/>
      <c r="H1023" s="379"/>
      <c r="I1023" s="379"/>
      <c r="J1023" s="386"/>
      <c r="K1023" s="386">
        <f t="shared" ref="K1023:K1030" si="167">L1023/12</f>
        <v>283526.74</v>
      </c>
      <c r="L1023" s="404">
        <v>3402320.88</v>
      </c>
    </row>
    <row r="1024" spans="1:12" ht="12">
      <c r="A1024" s="383" t="s">
        <v>104</v>
      </c>
      <c r="B1024" s="403" t="s">
        <v>108</v>
      </c>
      <c r="C1024" s="403" t="s">
        <v>106</v>
      </c>
      <c r="D1024" s="140" t="s">
        <v>109</v>
      </c>
      <c r="E1024" s="379"/>
      <c r="F1024" s="379"/>
      <c r="G1024" s="379"/>
      <c r="H1024" s="379"/>
      <c r="I1024" s="379"/>
      <c r="J1024" s="386"/>
      <c r="K1024" s="386">
        <f t="shared" si="167"/>
        <v>16933.5</v>
      </c>
      <c r="L1024" s="404">
        <v>203202</v>
      </c>
    </row>
    <row r="1025" spans="1:12" ht="12">
      <c r="A1025" s="383" t="s">
        <v>104</v>
      </c>
      <c r="B1025" s="403" t="s">
        <v>112</v>
      </c>
      <c r="C1025" s="403" t="s">
        <v>106</v>
      </c>
      <c r="D1025" s="140" t="s">
        <v>113</v>
      </c>
      <c r="E1025" s="379"/>
      <c r="F1025" s="379"/>
      <c r="G1025" s="379"/>
      <c r="H1025" s="379"/>
      <c r="I1025" s="379"/>
      <c r="J1025" s="386"/>
      <c r="K1025" s="386">
        <f t="shared" si="167"/>
        <v>4141</v>
      </c>
      <c r="L1025" s="404">
        <v>49692</v>
      </c>
    </row>
    <row r="1026" spans="1:12" ht="12">
      <c r="A1026" s="383" t="s">
        <v>104</v>
      </c>
      <c r="B1026" s="403" t="s">
        <v>114</v>
      </c>
      <c r="C1026" s="403" t="s">
        <v>106</v>
      </c>
      <c r="D1026" s="140" t="s">
        <v>115</v>
      </c>
      <c r="E1026" s="379"/>
      <c r="F1026" s="379"/>
      <c r="G1026" s="379"/>
      <c r="H1026" s="379"/>
      <c r="I1026" s="379"/>
      <c r="J1026" s="386"/>
      <c r="K1026" s="386">
        <f t="shared" si="167"/>
        <v>6258.5633333333326</v>
      </c>
      <c r="L1026" s="404">
        <v>75102.759999999995</v>
      </c>
    </row>
    <row r="1027" spans="1:12" ht="12">
      <c r="A1027" s="383" t="s">
        <v>104</v>
      </c>
      <c r="B1027" s="403" t="s">
        <v>116</v>
      </c>
      <c r="C1027" s="403" t="s">
        <v>106</v>
      </c>
      <c r="D1027" s="390" t="s">
        <v>117</v>
      </c>
      <c r="E1027" s="379"/>
      <c r="F1027" s="379"/>
      <c r="G1027" s="379"/>
      <c r="H1027" s="379"/>
      <c r="I1027" s="379"/>
      <c r="J1027" s="386"/>
      <c r="K1027" s="386">
        <f t="shared" si="167"/>
        <v>57807.431666666671</v>
      </c>
      <c r="L1027" s="404">
        <v>693689.18</v>
      </c>
    </row>
    <row r="1028" spans="1:12" ht="12">
      <c r="A1028" s="383" t="s">
        <v>104</v>
      </c>
      <c r="B1028" s="403" t="s">
        <v>119</v>
      </c>
      <c r="C1028" s="403" t="s">
        <v>106</v>
      </c>
      <c r="D1028" s="390" t="s">
        <v>120</v>
      </c>
      <c r="E1028" s="379"/>
      <c r="F1028" s="379"/>
      <c r="G1028" s="379"/>
      <c r="H1028" s="379"/>
      <c r="I1028" s="379"/>
      <c r="J1028" s="386"/>
      <c r="K1028" s="386">
        <f t="shared" si="167"/>
        <v>41658.9</v>
      </c>
      <c r="L1028" s="404">
        <v>499906.8</v>
      </c>
    </row>
    <row r="1029" spans="1:12" ht="12">
      <c r="A1029" s="383" t="s">
        <v>104</v>
      </c>
      <c r="B1029" s="403" t="s">
        <v>121</v>
      </c>
      <c r="C1029" s="403" t="s">
        <v>106</v>
      </c>
      <c r="D1029" s="140" t="s">
        <v>122</v>
      </c>
      <c r="E1029" s="379"/>
      <c r="F1029" s="379"/>
      <c r="G1029" s="379"/>
      <c r="H1029" s="379"/>
      <c r="I1029" s="379"/>
      <c r="J1029" s="386"/>
      <c r="K1029" s="386">
        <f t="shared" si="167"/>
        <v>16142.4</v>
      </c>
      <c r="L1029" s="391">
        <v>193708.79999999999</v>
      </c>
    </row>
    <row r="1030" spans="1:12" ht="12">
      <c r="A1030" s="383" t="s">
        <v>104</v>
      </c>
      <c r="B1030" s="403" t="s">
        <v>123</v>
      </c>
      <c r="C1030" s="403" t="s">
        <v>106</v>
      </c>
      <c r="D1030" s="140" t="s">
        <v>124</v>
      </c>
      <c r="E1030" s="379"/>
      <c r="F1030" s="379"/>
      <c r="G1030" s="379"/>
      <c r="H1030" s="379"/>
      <c r="I1030" s="379"/>
      <c r="J1030" s="386"/>
      <c r="K1030" s="386">
        <f t="shared" si="167"/>
        <v>8006.166666666667</v>
      </c>
      <c r="L1030" s="391">
        <v>96074</v>
      </c>
    </row>
    <row r="1031" spans="1:12" ht="12">
      <c r="A1031" s="383"/>
      <c r="B1031" s="37"/>
      <c r="C1031" s="383"/>
      <c r="D1031" s="378" t="s">
        <v>125</v>
      </c>
      <c r="E1031" s="378"/>
      <c r="F1031" s="379"/>
      <c r="G1031" s="379"/>
      <c r="H1031" s="379"/>
      <c r="I1031" s="378"/>
      <c r="J1031" s="380"/>
      <c r="K1031" s="380">
        <f t="shared" ref="K1031" si="168">SUM(K1023:K1030)</f>
        <v>434474.70166666672</v>
      </c>
      <c r="L1031" s="380">
        <f>SUM(L1023:L1030)</f>
        <v>5213696.419999999</v>
      </c>
    </row>
    <row r="1032" spans="1:12" ht="12">
      <c r="A1032" s="383"/>
      <c r="B1032" s="37"/>
      <c r="C1032" s="383"/>
      <c r="D1032" s="379"/>
      <c r="E1032" s="378"/>
      <c r="F1032" s="379"/>
      <c r="G1032" s="379"/>
      <c r="H1032" s="379"/>
      <c r="I1032" s="378"/>
      <c r="J1032" s="380"/>
      <c r="K1032" s="380"/>
      <c r="L1032" s="391"/>
    </row>
    <row r="1033" spans="1:12" ht="12">
      <c r="A1033" s="383"/>
      <c r="B1033" s="37"/>
      <c r="C1033" s="383"/>
      <c r="D1033" s="379"/>
      <c r="E1033" s="378"/>
      <c r="F1033" s="379"/>
      <c r="G1033" s="379"/>
      <c r="H1033" s="379"/>
      <c r="I1033" s="378"/>
      <c r="J1033" s="380"/>
      <c r="K1033" s="380"/>
      <c r="L1033" s="391"/>
    </row>
    <row r="1034" spans="1:12" ht="12">
      <c r="A1034" s="383"/>
      <c r="B1034" s="37"/>
      <c r="C1034" s="383"/>
      <c r="D1034" s="379"/>
      <c r="E1034" s="378"/>
      <c r="F1034" s="379"/>
      <c r="G1034" s="379"/>
      <c r="H1034" s="379"/>
      <c r="I1034" s="378"/>
      <c r="J1034" s="380"/>
      <c r="K1034" s="380"/>
      <c r="L1034" s="391"/>
    </row>
    <row r="1035" spans="1:12" ht="12">
      <c r="A1035" s="383"/>
      <c r="B1035" s="37"/>
      <c r="C1035" s="383"/>
      <c r="D1035" s="379"/>
      <c r="E1035" s="378"/>
      <c r="F1035" s="379"/>
      <c r="G1035" s="379"/>
      <c r="H1035" s="379"/>
      <c r="I1035" s="378"/>
      <c r="J1035" s="380"/>
      <c r="K1035" s="380"/>
      <c r="L1035" s="391"/>
    </row>
    <row r="1036" spans="1:12" ht="12">
      <c r="A1036" s="383" t="s">
        <v>104</v>
      </c>
      <c r="B1036" s="403">
        <v>2111</v>
      </c>
      <c r="C1036" s="403" t="s">
        <v>106</v>
      </c>
      <c r="D1036" s="379" t="s">
        <v>127</v>
      </c>
      <c r="E1036" s="379"/>
      <c r="F1036" s="379"/>
      <c r="G1036" s="379"/>
      <c r="H1036" s="379"/>
      <c r="I1036" s="379"/>
      <c r="J1036" s="394"/>
      <c r="K1036" s="386">
        <f t="shared" ref="K1036:K1040" si="169">L1036/12</f>
        <v>0</v>
      </c>
      <c r="L1036" s="391">
        <v>0</v>
      </c>
    </row>
    <row r="1037" spans="1:12" ht="12">
      <c r="A1037" s="383" t="s">
        <v>104</v>
      </c>
      <c r="B1037" s="403">
        <v>2141</v>
      </c>
      <c r="C1037" s="403" t="s">
        <v>106</v>
      </c>
      <c r="D1037" s="396" t="s">
        <v>129</v>
      </c>
      <c r="E1037" s="379"/>
      <c r="F1037" s="379"/>
      <c r="G1037" s="379"/>
      <c r="H1037" s="379"/>
      <c r="I1037" s="379"/>
      <c r="J1037" s="394"/>
      <c r="K1037" s="386">
        <f t="shared" si="169"/>
        <v>0</v>
      </c>
      <c r="L1037" s="391">
        <v>0</v>
      </c>
    </row>
    <row r="1038" spans="1:12" ht="12">
      <c r="A1038" s="383" t="s">
        <v>104</v>
      </c>
      <c r="B1038" s="403">
        <v>2161</v>
      </c>
      <c r="C1038" s="403" t="s">
        <v>106</v>
      </c>
      <c r="D1038" s="379" t="s">
        <v>131</v>
      </c>
      <c r="E1038" s="379"/>
      <c r="F1038" s="379"/>
      <c r="G1038" s="379"/>
      <c r="H1038" s="379"/>
      <c r="I1038" s="379"/>
      <c r="J1038" s="394"/>
      <c r="K1038" s="386">
        <f t="shared" si="169"/>
        <v>0</v>
      </c>
      <c r="L1038" s="391">
        <v>0</v>
      </c>
    </row>
    <row r="1039" spans="1:12" ht="12">
      <c r="A1039" s="383" t="s">
        <v>104</v>
      </c>
      <c r="B1039" s="403">
        <v>2211</v>
      </c>
      <c r="C1039" s="403" t="s">
        <v>106</v>
      </c>
      <c r="D1039" s="406" t="s">
        <v>132</v>
      </c>
      <c r="E1039" s="379"/>
      <c r="F1039" s="379"/>
      <c r="G1039" s="379"/>
      <c r="H1039" s="379"/>
      <c r="I1039" s="379"/>
      <c r="J1039" s="394"/>
      <c r="K1039" s="386">
        <f t="shared" si="169"/>
        <v>0</v>
      </c>
      <c r="L1039" s="391">
        <v>0</v>
      </c>
    </row>
    <row r="1040" spans="1:12" ht="12">
      <c r="A1040" s="383" t="s">
        <v>104</v>
      </c>
      <c r="B1040" s="403">
        <v>2611</v>
      </c>
      <c r="C1040" s="403" t="s">
        <v>106</v>
      </c>
      <c r="D1040" s="406" t="s">
        <v>133</v>
      </c>
      <c r="E1040" s="379"/>
      <c r="F1040" s="379"/>
      <c r="G1040" s="379"/>
      <c r="H1040" s="379"/>
      <c r="I1040" s="379"/>
      <c r="J1040" s="394"/>
      <c r="K1040" s="386">
        <f t="shared" si="169"/>
        <v>0</v>
      </c>
      <c r="L1040" s="391">
        <v>0</v>
      </c>
    </row>
    <row r="1041" spans="1:12" ht="12">
      <c r="A1041" s="383"/>
      <c r="B1041" s="383"/>
      <c r="C1041" s="37"/>
      <c r="D1041" s="378" t="s">
        <v>125</v>
      </c>
      <c r="E1041" s="378"/>
      <c r="F1041" s="379"/>
      <c r="G1041" s="379"/>
      <c r="H1041" s="379"/>
      <c r="I1041" s="378"/>
      <c r="J1041" s="380"/>
      <c r="K1041" s="380">
        <f t="shared" ref="K1041:L1041" si="170">SUM(K1036:K1040)</f>
        <v>0</v>
      </c>
      <c r="L1041" s="380">
        <f t="shared" si="170"/>
        <v>0</v>
      </c>
    </row>
    <row r="1042" spans="1:12" ht="12">
      <c r="A1042" s="383"/>
      <c r="B1042" s="383"/>
      <c r="C1042" s="37"/>
      <c r="D1042" s="379"/>
      <c r="E1042" s="378"/>
      <c r="F1042" s="379"/>
      <c r="G1042" s="379"/>
      <c r="H1042" s="379"/>
      <c r="I1042" s="378"/>
      <c r="J1042" s="380"/>
      <c r="K1042" s="380"/>
      <c r="L1042" s="391"/>
    </row>
    <row r="1043" spans="1:12" ht="12">
      <c r="A1043" s="383" t="s">
        <v>104</v>
      </c>
      <c r="B1043" s="403">
        <v>3361</v>
      </c>
      <c r="C1043" s="403" t="s">
        <v>106</v>
      </c>
      <c r="D1043" s="379" t="s">
        <v>134</v>
      </c>
      <c r="E1043" s="379"/>
      <c r="F1043" s="379"/>
      <c r="G1043" s="379"/>
      <c r="H1043" s="379"/>
      <c r="I1043" s="379"/>
      <c r="J1043" s="394"/>
      <c r="K1043" s="386">
        <f t="shared" ref="K1043:K1047" si="171">L1043/12</f>
        <v>0</v>
      </c>
      <c r="L1043" s="391">
        <v>0</v>
      </c>
    </row>
    <row r="1044" spans="1:12" ht="12">
      <c r="A1044" s="383" t="s">
        <v>104</v>
      </c>
      <c r="B1044" s="403">
        <v>3551</v>
      </c>
      <c r="C1044" s="403" t="s">
        <v>106</v>
      </c>
      <c r="D1044" s="434" t="s">
        <v>346</v>
      </c>
      <c r="E1044" s="379"/>
      <c r="F1044" s="379"/>
      <c r="G1044" s="379"/>
      <c r="H1044" s="379"/>
      <c r="I1044" s="379"/>
      <c r="J1044" s="394"/>
      <c r="K1044" s="386">
        <f t="shared" si="171"/>
        <v>0</v>
      </c>
      <c r="L1044" s="391">
        <v>0</v>
      </c>
    </row>
    <row r="1045" spans="1:12" ht="12">
      <c r="A1045" s="383" t="s">
        <v>104</v>
      </c>
      <c r="B1045" s="403">
        <v>3612</v>
      </c>
      <c r="C1045" s="403" t="s">
        <v>106</v>
      </c>
      <c r="D1045" s="406" t="s">
        <v>378</v>
      </c>
      <c r="E1045" s="379"/>
      <c r="F1045" s="379"/>
      <c r="G1045" s="379"/>
      <c r="H1045" s="379"/>
      <c r="I1045" s="379"/>
      <c r="J1045" s="394"/>
      <c r="K1045" s="386">
        <f t="shared" si="171"/>
        <v>0</v>
      </c>
      <c r="L1045" s="391">
        <v>0</v>
      </c>
    </row>
    <row r="1046" spans="1:12" ht="12">
      <c r="A1046" s="383" t="s">
        <v>104</v>
      </c>
      <c r="B1046" s="403">
        <v>3721</v>
      </c>
      <c r="C1046" s="403" t="s">
        <v>106</v>
      </c>
      <c r="D1046" s="406" t="s">
        <v>137</v>
      </c>
      <c r="E1046" s="379"/>
      <c r="F1046" s="379"/>
      <c r="G1046" s="379"/>
      <c r="H1046" s="379"/>
      <c r="I1046" s="379"/>
      <c r="J1046" s="394"/>
      <c r="K1046" s="386">
        <f t="shared" si="171"/>
        <v>0</v>
      </c>
      <c r="L1046" s="391">
        <v>0</v>
      </c>
    </row>
    <row r="1047" spans="1:12" ht="12">
      <c r="A1047" s="383" t="s">
        <v>104</v>
      </c>
      <c r="B1047" s="403">
        <v>3751</v>
      </c>
      <c r="C1047" s="403" t="s">
        <v>106</v>
      </c>
      <c r="D1047" s="379" t="s">
        <v>139</v>
      </c>
      <c r="E1047" s="379"/>
      <c r="F1047" s="379"/>
      <c r="G1047" s="379"/>
      <c r="H1047" s="379"/>
      <c r="I1047" s="379"/>
      <c r="J1047" s="394"/>
      <c r="K1047" s="386">
        <f t="shared" si="171"/>
        <v>0</v>
      </c>
      <c r="L1047" s="391">
        <v>0</v>
      </c>
    </row>
    <row r="1048" spans="1:12" ht="12">
      <c r="A1048" s="383"/>
      <c r="B1048" s="383"/>
      <c r="C1048" s="37"/>
      <c r="D1048" s="378" t="s">
        <v>125</v>
      </c>
      <c r="E1048" s="378"/>
      <c r="F1048" s="379"/>
      <c r="G1048" s="379"/>
      <c r="H1048" s="379"/>
      <c r="I1048" s="378"/>
      <c r="J1048" s="380"/>
      <c r="K1048" s="380">
        <f t="shared" ref="K1048:L1048" si="172">SUM(K1043:K1047)</f>
        <v>0</v>
      </c>
      <c r="L1048" s="381">
        <f t="shared" si="172"/>
        <v>0</v>
      </c>
    </row>
    <row r="1049" spans="1:12" ht="12">
      <c r="A1049" s="383"/>
      <c r="B1049" s="383"/>
      <c r="C1049" s="37"/>
      <c r="D1049" s="379"/>
      <c r="E1049" s="379"/>
      <c r="F1049" s="379"/>
      <c r="G1049" s="379"/>
      <c r="H1049" s="379"/>
      <c r="I1049" s="379"/>
      <c r="J1049" s="379"/>
      <c r="K1049" s="386"/>
      <c r="L1049" s="381"/>
    </row>
    <row r="1050" spans="1:12" ht="12">
      <c r="A1050" s="383"/>
      <c r="B1050" s="383"/>
      <c r="C1050" s="37"/>
      <c r="D1050" s="378" t="s">
        <v>140</v>
      </c>
      <c r="E1050" s="378"/>
      <c r="F1050" s="379"/>
      <c r="G1050" s="379"/>
      <c r="H1050" s="379"/>
      <c r="I1050" s="378"/>
      <c r="J1050" s="392"/>
      <c r="K1050" s="380">
        <f t="shared" ref="K1050:L1050" si="173">SUM(K1031+K1041+K1048)</f>
        <v>434474.70166666672</v>
      </c>
      <c r="L1050" s="381">
        <f t="shared" si="173"/>
        <v>5213696.419999999</v>
      </c>
    </row>
    <row r="1051" spans="1:12" ht="12">
      <c r="A1051" s="383"/>
      <c r="B1051" s="37"/>
      <c r="C1051" s="383"/>
      <c r="D1051" s="383"/>
      <c r="E1051" s="379"/>
      <c r="F1051" s="379"/>
      <c r="G1051" s="379"/>
      <c r="H1051" s="379"/>
      <c r="I1051" s="378"/>
      <c r="J1051" s="392"/>
      <c r="K1051" s="380"/>
      <c r="L1051" s="381"/>
    </row>
    <row r="1052" spans="1:12" ht="12">
      <c r="A1052" s="360" t="s">
        <v>91</v>
      </c>
      <c r="B1052" s="359">
        <v>1</v>
      </c>
      <c r="C1052" s="359"/>
      <c r="D1052" s="378" t="s">
        <v>93</v>
      </c>
      <c r="E1052" s="378"/>
      <c r="F1052" s="378"/>
      <c r="G1052" s="378"/>
      <c r="H1052" s="378"/>
      <c r="I1052" s="378"/>
      <c r="J1052" s="378"/>
      <c r="K1052" s="380"/>
      <c r="L1052" s="381"/>
    </row>
    <row r="1053" spans="1:12" ht="12">
      <c r="A1053" s="360" t="s">
        <v>94</v>
      </c>
      <c r="B1053" s="359">
        <v>3</v>
      </c>
      <c r="C1053" s="359"/>
      <c r="D1053" s="360" t="s">
        <v>154</v>
      </c>
      <c r="E1053" s="378"/>
      <c r="F1053" s="378"/>
      <c r="G1053" s="378"/>
      <c r="H1053" s="378"/>
      <c r="I1053" s="378"/>
      <c r="J1053" s="378"/>
      <c r="K1053" s="380"/>
      <c r="L1053" s="381"/>
    </row>
    <row r="1054" spans="1:12" ht="12">
      <c r="A1054" s="360" t="s">
        <v>96</v>
      </c>
      <c r="B1054" s="359">
        <v>9</v>
      </c>
      <c r="C1054" s="359"/>
      <c r="D1054" s="378" t="s">
        <v>325</v>
      </c>
      <c r="E1054" s="378"/>
      <c r="F1054" s="378"/>
      <c r="G1054" s="378"/>
      <c r="H1054" s="378"/>
      <c r="I1054" s="378"/>
      <c r="J1054" s="378"/>
      <c r="K1054" s="380"/>
      <c r="L1054" s="381"/>
    </row>
    <row r="1055" spans="1:12" ht="12">
      <c r="A1055" s="360" t="s">
        <v>97</v>
      </c>
      <c r="B1055" s="376" t="s">
        <v>54</v>
      </c>
      <c r="C1055" s="376"/>
      <c r="D1055" s="378" t="s">
        <v>55</v>
      </c>
      <c r="E1055" s="378"/>
      <c r="F1055" s="378"/>
      <c r="G1055" s="378"/>
      <c r="H1055" s="378"/>
      <c r="I1055" s="378"/>
      <c r="J1055" s="378"/>
      <c r="K1055" s="380"/>
      <c r="L1055" s="381"/>
    </row>
    <row r="1056" spans="1:12" ht="12">
      <c r="A1056" s="360" t="s">
        <v>99</v>
      </c>
      <c r="B1056" s="376" t="s">
        <v>72</v>
      </c>
      <c r="C1056" s="376"/>
      <c r="D1056" s="378" t="s">
        <v>326</v>
      </c>
      <c r="E1056" s="378"/>
      <c r="F1056" s="378"/>
      <c r="G1056" s="378"/>
      <c r="H1056" s="378"/>
      <c r="I1056" s="378"/>
      <c r="J1056" s="378"/>
      <c r="K1056" s="380"/>
      <c r="L1056" s="381"/>
    </row>
    <row r="1057" spans="1:12" ht="12">
      <c r="A1057" s="379"/>
      <c r="B1057" s="379"/>
      <c r="C1057" s="379"/>
      <c r="D1057" s="379"/>
      <c r="E1057" s="379"/>
      <c r="F1057" s="379"/>
      <c r="G1057" s="379"/>
      <c r="H1057" s="379"/>
      <c r="I1057" s="379"/>
      <c r="J1057" s="379"/>
      <c r="K1057" s="386"/>
      <c r="L1057" s="395"/>
    </row>
    <row r="1058" spans="1:12" ht="12">
      <c r="A1058" s="383"/>
      <c r="B1058" s="37"/>
      <c r="C1058" s="384" t="s">
        <v>380</v>
      </c>
      <c r="D1058" s="378" t="s">
        <v>102</v>
      </c>
      <c r="E1058" s="385" t="s">
        <v>381</v>
      </c>
      <c r="F1058" s="379"/>
      <c r="G1058" s="379"/>
      <c r="H1058" s="379"/>
      <c r="I1058" s="379"/>
      <c r="J1058" s="379"/>
      <c r="K1058" s="386"/>
      <c r="L1058" s="369"/>
    </row>
    <row r="1059" spans="1:12" ht="12">
      <c r="A1059" s="383"/>
      <c r="B1059" s="37"/>
      <c r="C1059" s="383"/>
      <c r="D1059" s="378"/>
      <c r="E1059" s="378"/>
      <c r="F1059" s="379"/>
      <c r="G1059" s="379"/>
      <c r="H1059" s="379"/>
      <c r="I1059" s="379"/>
      <c r="J1059" s="379"/>
      <c r="K1059" s="386"/>
      <c r="L1059" s="369"/>
    </row>
    <row r="1060" spans="1:12" ht="12">
      <c r="A1060" s="383" t="s">
        <v>104</v>
      </c>
      <c r="B1060" s="403" t="s">
        <v>112</v>
      </c>
      <c r="C1060" s="403" t="s">
        <v>106</v>
      </c>
      <c r="D1060" s="140" t="s">
        <v>113</v>
      </c>
      <c r="E1060" s="379"/>
      <c r="F1060" s="379"/>
      <c r="G1060" s="379"/>
      <c r="H1060" s="379"/>
      <c r="I1060" s="379"/>
      <c r="J1060" s="386"/>
      <c r="K1060" s="386">
        <f t="shared" ref="K1060:K1064" si="174">L1060/12</f>
        <v>341341</v>
      </c>
      <c r="L1060" s="404">
        <v>4096092</v>
      </c>
    </row>
    <row r="1061" spans="1:12" ht="12">
      <c r="A1061" s="383" t="s">
        <v>104</v>
      </c>
      <c r="B1061" s="403" t="s">
        <v>116</v>
      </c>
      <c r="C1061" s="403" t="s">
        <v>106</v>
      </c>
      <c r="D1061" s="390" t="s">
        <v>117</v>
      </c>
      <c r="E1061" s="379"/>
      <c r="F1061" s="379"/>
      <c r="G1061" s="379"/>
      <c r="H1061" s="379"/>
      <c r="I1061" s="379"/>
      <c r="J1061" s="386"/>
      <c r="K1061" s="386">
        <f t="shared" si="174"/>
        <v>1021099.7516666666</v>
      </c>
      <c r="L1061" s="404">
        <v>12253197.02</v>
      </c>
    </row>
    <row r="1062" spans="1:12" ht="12">
      <c r="A1062" s="383" t="s">
        <v>104</v>
      </c>
      <c r="B1062" s="403" t="s">
        <v>384</v>
      </c>
      <c r="C1062" s="403" t="s">
        <v>106</v>
      </c>
      <c r="D1062" s="140" t="s">
        <v>294</v>
      </c>
      <c r="E1062" s="379"/>
      <c r="F1062" s="379"/>
      <c r="G1062" s="379"/>
      <c r="H1062" s="379"/>
      <c r="I1062" s="379"/>
      <c r="J1062" s="386"/>
      <c r="K1062" s="386">
        <f t="shared" si="174"/>
        <v>4269988.5741666667</v>
      </c>
      <c r="L1062" s="404">
        <f>51239862.89</f>
        <v>51239862.890000001</v>
      </c>
    </row>
    <row r="1063" spans="1:12" ht="12">
      <c r="A1063" s="383" t="s">
        <v>104</v>
      </c>
      <c r="B1063" s="403" t="s">
        <v>121</v>
      </c>
      <c r="C1063" s="403" t="s">
        <v>106</v>
      </c>
      <c r="D1063" s="140" t="s">
        <v>122</v>
      </c>
      <c r="E1063" s="379"/>
      <c r="F1063" s="379"/>
      <c r="G1063" s="379"/>
      <c r="H1063" s="379"/>
      <c r="I1063" s="379"/>
      <c r="J1063" s="386"/>
      <c r="K1063" s="386">
        <f t="shared" si="174"/>
        <v>437496.8</v>
      </c>
      <c r="L1063" s="391">
        <v>5249961.5999999996</v>
      </c>
    </row>
    <row r="1064" spans="1:12" ht="12">
      <c r="A1064" s="383" t="s">
        <v>104</v>
      </c>
      <c r="B1064" s="403" t="s">
        <v>123</v>
      </c>
      <c r="C1064" s="403" t="s">
        <v>106</v>
      </c>
      <c r="D1064" s="140" t="s">
        <v>124</v>
      </c>
      <c r="E1064" s="379"/>
      <c r="F1064" s="379"/>
      <c r="G1064" s="379"/>
      <c r="H1064" s="379"/>
      <c r="I1064" s="379"/>
      <c r="J1064" s="386"/>
      <c r="K1064" s="386">
        <f t="shared" si="174"/>
        <v>196517.51166666669</v>
      </c>
      <c r="L1064" s="404">
        <v>2358210.14</v>
      </c>
    </row>
    <row r="1065" spans="1:12" ht="12">
      <c r="A1065" s="383"/>
      <c r="B1065" s="37"/>
      <c r="C1065" s="383"/>
      <c r="D1065" s="378" t="s">
        <v>125</v>
      </c>
      <c r="E1065" s="378"/>
      <c r="F1065" s="379"/>
      <c r="G1065" s="379"/>
      <c r="H1065" s="379"/>
      <c r="I1065" s="378"/>
      <c r="J1065" s="380"/>
      <c r="K1065" s="380">
        <f t="shared" ref="K1065" si="175">SUM(K1060:K1064)</f>
        <v>6266443.6375000002</v>
      </c>
      <c r="L1065" s="381">
        <f>SUM(L1060:L1064)</f>
        <v>75197323.649999991</v>
      </c>
    </row>
    <row r="1066" spans="1:12" ht="12">
      <c r="A1066" s="383"/>
      <c r="B1066" s="37"/>
      <c r="C1066" s="37"/>
      <c r="D1066" s="379"/>
      <c r="E1066" s="379"/>
      <c r="F1066" s="379"/>
      <c r="G1066" s="379"/>
      <c r="H1066" s="379"/>
      <c r="I1066" s="379"/>
      <c r="J1066" s="386"/>
      <c r="K1066" s="386"/>
      <c r="L1066" s="395"/>
    </row>
    <row r="1067" spans="1:12" ht="12">
      <c r="A1067" s="383" t="s">
        <v>104</v>
      </c>
      <c r="B1067" s="403">
        <v>4411</v>
      </c>
      <c r="C1067" s="403" t="s">
        <v>106</v>
      </c>
      <c r="D1067" s="411" t="s">
        <v>173</v>
      </c>
      <c r="E1067" s="379"/>
      <c r="F1067" s="379"/>
      <c r="G1067" s="379"/>
      <c r="H1067" s="379"/>
      <c r="I1067" s="379"/>
      <c r="J1067" s="386"/>
      <c r="K1067" s="386">
        <f>L1067/12</f>
        <v>0</v>
      </c>
      <c r="L1067" s="395">
        <v>0</v>
      </c>
    </row>
    <row r="1068" spans="1:12" ht="12">
      <c r="A1068" s="383"/>
      <c r="B1068" s="397"/>
      <c r="C1068" s="37"/>
      <c r="D1068" s="378" t="s">
        <v>125</v>
      </c>
      <c r="E1068" s="378"/>
      <c r="F1068" s="379"/>
      <c r="G1068" s="379"/>
      <c r="H1068" s="379"/>
      <c r="I1068" s="379"/>
      <c r="J1068" s="401"/>
      <c r="K1068" s="399">
        <f t="shared" ref="K1068:L1068" si="176">SUM(K1067)</f>
        <v>0</v>
      </c>
      <c r="L1068" s="393">
        <f t="shared" si="176"/>
        <v>0</v>
      </c>
    </row>
    <row r="1069" spans="1:12" ht="12">
      <c r="A1069" s="383"/>
      <c r="B1069" s="397"/>
      <c r="C1069" s="37"/>
      <c r="D1069" s="379"/>
      <c r="E1069" s="379"/>
      <c r="F1069" s="379"/>
      <c r="G1069" s="379"/>
      <c r="H1069" s="379"/>
      <c r="I1069" s="379"/>
      <c r="J1069" s="386"/>
      <c r="K1069" s="386"/>
      <c r="L1069" s="395"/>
    </row>
    <row r="1070" spans="1:12" ht="12">
      <c r="A1070" s="383"/>
      <c r="B1070" s="397"/>
      <c r="C1070" s="37"/>
      <c r="D1070" s="378" t="s">
        <v>140</v>
      </c>
      <c r="E1070" s="378"/>
      <c r="F1070" s="379"/>
      <c r="G1070" s="379"/>
      <c r="H1070" s="379"/>
      <c r="I1070" s="379"/>
      <c r="J1070" s="386"/>
      <c r="K1070" s="380">
        <f t="shared" ref="K1070:L1070" si="177">SUM(K1065+K1068)</f>
        <v>6266443.6375000002</v>
      </c>
      <c r="L1070" s="381">
        <f t="shared" si="177"/>
        <v>75197323.649999991</v>
      </c>
    </row>
    <row r="1071" spans="1:12" ht="12">
      <c r="A1071" s="383"/>
      <c r="B1071" s="397"/>
      <c r="C1071" s="37"/>
      <c r="D1071" s="379"/>
      <c r="E1071" s="379"/>
      <c r="F1071" s="379"/>
      <c r="G1071" s="379"/>
      <c r="H1071" s="379"/>
      <c r="I1071" s="379"/>
      <c r="J1071" s="386"/>
      <c r="K1071" s="386"/>
      <c r="L1071" s="395"/>
    </row>
    <row r="1072" spans="1:12" ht="12">
      <c r="A1072" s="383"/>
      <c r="B1072" s="37"/>
      <c r="C1072" s="383"/>
      <c r="D1072" s="378" t="s">
        <v>152</v>
      </c>
      <c r="E1072" s="378"/>
      <c r="F1072" s="379"/>
      <c r="G1072" s="379"/>
      <c r="H1072" s="379"/>
      <c r="I1072" s="378"/>
      <c r="J1072" s="392"/>
      <c r="K1072" s="380">
        <f>SUM(K1070+K1050+K1012+K977+K915)</f>
        <v>15089498.918333333</v>
      </c>
      <c r="L1072" s="381">
        <f>SUM(L1070+L1050+L1012+L977+L915)</f>
        <v>181073987.01999998</v>
      </c>
    </row>
    <row r="1073" spans="1:12" ht="12">
      <c r="A1073" s="383"/>
      <c r="B1073" s="383"/>
      <c r="C1073" s="37"/>
      <c r="D1073" s="379"/>
      <c r="E1073" s="379"/>
      <c r="F1073" s="379"/>
      <c r="G1073" s="379"/>
      <c r="H1073" s="379"/>
      <c r="I1073" s="379"/>
      <c r="J1073" s="379"/>
      <c r="K1073" s="386"/>
      <c r="L1073" s="387"/>
    </row>
    <row r="1074" spans="1:12" ht="12">
      <c r="A1074" s="360" t="s">
        <v>91</v>
      </c>
      <c r="B1074" s="359">
        <v>1</v>
      </c>
      <c r="C1074" s="359"/>
      <c r="D1074" s="378" t="s">
        <v>93</v>
      </c>
      <c r="E1074" s="378"/>
      <c r="F1074" s="378"/>
      <c r="G1074" s="378"/>
      <c r="H1074" s="378"/>
      <c r="I1074" s="378"/>
      <c r="J1074" s="378"/>
      <c r="K1074" s="380"/>
      <c r="L1074" s="381"/>
    </row>
    <row r="1075" spans="1:12" ht="12">
      <c r="A1075" s="360" t="s">
        <v>94</v>
      </c>
      <c r="B1075" s="359">
        <v>2</v>
      </c>
      <c r="C1075" s="359"/>
      <c r="D1075" s="378" t="s">
        <v>392</v>
      </c>
      <c r="E1075" s="378"/>
      <c r="F1075" s="378"/>
      <c r="G1075" s="378"/>
      <c r="H1075" s="378"/>
      <c r="I1075" s="378"/>
      <c r="J1075" s="378"/>
      <c r="K1075" s="380"/>
      <c r="L1075" s="381"/>
    </row>
    <row r="1076" spans="1:12" ht="12">
      <c r="A1076" s="360" t="s">
        <v>96</v>
      </c>
      <c r="B1076" s="359">
        <v>2</v>
      </c>
      <c r="C1076" s="359"/>
      <c r="D1076" s="378" t="s">
        <v>393</v>
      </c>
      <c r="E1076" s="378"/>
      <c r="F1076" s="378"/>
      <c r="G1076" s="378"/>
      <c r="H1076" s="378"/>
      <c r="I1076" s="378"/>
      <c r="J1076" s="392"/>
      <c r="K1076" s="380"/>
      <c r="L1076" s="369"/>
    </row>
    <row r="1077" spans="1:12" ht="12">
      <c r="A1077" s="360" t="s">
        <v>97</v>
      </c>
      <c r="B1077" s="376" t="s">
        <v>54</v>
      </c>
      <c r="C1077" s="376"/>
      <c r="D1077" s="378" t="s">
        <v>55</v>
      </c>
      <c r="E1077" s="378"/>
      <c r="F1077" s="378"/>
      <c r="G1077" s="378"/>
      <c r="H1077" s="378"/>
      <c r="I1077" s="378"/>
      <c r="J1077" s="378"/>
      <c r="K1077" s="380"/>
      <c r="L1077" s="381"/>
    </row>
    <row r="1078" spans="1:12" ht="12">
      <c r="A1078" s="360" t="s">
        <v>99</v>
      </c>
      <c r="B1078" s="376" t="s">
        <v>74</v>
      </c>
      <c r="C1078" s="376"/>
      <c r="D1078" s="378" t="s">
        <v>394</v>
      </c>
      <c r="E1078" s="378"/>
      <c r="F1078" s="378"/>
      <c r="G1078" s="378"/>
      <c r="H1078" s="378"/>
      <c r="I1078" s="378"/>
      <c r="J1078" s="392"/>
      <c r="K1078" s="380"/>
      <c r="L1078" s="381"/>
    </row>
    <row r="1079" spans="1:12" ht="12">
      <c r="A1079" s="378"/>
      <c r="B1079" s="37"/>
      <c r="C1079" s="37"/>
      <c r="D1079" s="378"/>
      <c r="E1079" s="378"/>
      <c r="F1079" s="378"/>
      <c r="G1079" s="378"/>
      <c r="H1079" s="378"/>
      <c r="I1079" s="378"/>
      <c r="J1079" s="392"/>
      <c r="K1079" s="380"/>
      <c r="L1079" s="381"/>
    </row>
    <row r="1080" spans="1:12" ht="12">
      <c r="A1080" s="383"/>
      <c r="B1080" s="37"/>
      <c r="C1080" s="384" t="s">
        <v>395</v>
      </c>
      <c r="D1080" s="378" t="s">
        <v>102</v>
      </c>
      <c r="E1080" s="385" t="s">
        <v>396</v>
      </c>
      <c r="F1080" s="379"/>
      <c r="G1080" s="379"/>
      <c r="H1080" s="379"/>
      <c r="I1080" s="379"/>
      <c r="J1080" s="394"/>
      <c r="K1080" s="386"/>
      <c r="L1080" s="395"/>
    </row>
    <row r="1081" spans="1:12" ht="12">
      <c r="A1081" s="383"/>
      <c r="B1081" s="37"/>
      <c r="C1081" s="383"/>
      <c r="D1081" s="383"/>
      <c r="E1081" s="379"/>
      <c r="F1081" s="379"/>
      <c r="G1081" s="379"/>
      <c r="H1081" s="379"/>
      <c r="I1081" s="379"/>
      <c r="J1081" s="394"/>
      <c r="K1081" s="386"/>
      <c r="L1081" s="395"/>
    </row>
    <row r="1082" spans="1:12" ht="12">
      <c r="A1082" s="383" t="s">
        <v>104</v>
      </c>
      <c r="B1082" s="397" t="s">
        <v>105</v>
      </c>
      <c r="C1082" s="37" t="s">
        <v>106</v>
      </c>
      <c r="D1082" s="140" t="s">
        <v>107</v>
      </c>
      <c r="E1082" s="379"/>
      <c r="F1082" s="379"/>
      <c r="G1082" s="379"/>
      <c r="H1082" s="379"/>
      <c r="I1082" s="379"/>
      <c r="J1082" s="386"/>
      <c r="K1082" s="386">
        <f t="shared" ref="K1082:K1089" si="178">L1082/12</f>
        <v>139808.6</v>
      </c>
      <c r="L1082" s="404">
        <v>1677703.2</v>
      </c>
    </row>
    <row r="1083" spans="1:12" ht="12">
      <c r="A1083" s="383" t="s">
        <v>104</v>
      </c>
      <c r="B1083" s="37" t="s">
        <v>110</v>
      </c>
      <c r="C1083" s="37" t="s">
        <v>106</v>
      </c>
      <c r="D1083" s="140" t="s">
        <v>111</v>
      </c>
      <c r="E1083" s="379"/>
      <c r="F1083" s="379"/>
      <c r="G1083" s="379"/>
      <c r="H1083" s="379"/>
      <c r="I1083" s="379"/>
      <c r="J1083" s="386"/>
      <c r="K1083" s="386">
        <f t="shared" si="178"/>
        <v>4307.5741666666663</v>
      </c>
      <c r="L1083" s="404">
        <v>51690.89</v>
      </c>
    </row>
    <row r="1084" spans="1:12" ht="12">
      <c r="A1084" s="383" t="s">
        <v>104</v>
      </c>
      <c r="B1084" s="397" t="s">
        <v>112</v>
      </c>
      <c r="C1084" s="37" t="s">
        <v>106</v>
      </c>
      <c r="D1084" s="140" t="s">
        <v>113</v>
      </c>
      <c r="E1084" s="379"/>
      <c r="F1084" s="379"/>
      <c r="G1084" s="379"/>
      <c r="H1084" s="379"/>
      <c r="I1084" s="379"/>
      <c r="J1084" s="386"/>
      <c r="K1084" s="386">
        <f t="shared" si="178"/>
        <v>3043</v>
      </c>
      <c r="L1084" s="404">
        <v>36516</v>
      </c>
    </row>
    <row r="1085" spans="1:12" ht="12">
      <c r="A1085" s="383" t="s">
        <v>104</v>
      </c>
      <c r="B1085" s="397" t="s">
        <v>114</v>
      </c>
      <c r="C1085" s="37" t="s">
        <v>106</v>
      </c>
      <c r="D1085" s="140" t="s">
        <v>115</v>
      </c>
      <c r="E1085" s="379"/>
      <c r="F1085" s="379"/>
      <c r="G1085" s="379"/>
      <c r="H1085" s="379"/>
      <c r="I1085" s="379"/>
      <c r="J1085" s="386"/>
      <c r="K1085" s="386">
        <f t="shared" si="178"/>
        <v>3029.1941666666667</v>
      </c>
      <c r="L1085" s="404">
        <v>36350.33</v>
      </c>
    </row>
    <row r="1086" spans="1:12" ht="12">
      <c r="A1086" s="383" t="s">
        <v>104</v>
      </c>
      <c r="B1086" s="397" t="s">
        <v>116</v>
      </c>
      <c r="C1086" s="37" t="s">
        <v>106</v>
      </c>
      <c r="D1086" s="390" t="s">
        <v>117</v>
      </c>
      <c r="E1086" s="379"/>
      <c r="F1086" s="379"/>
      <c r="G1086" s="379"/>
      <c r="H1086" s="379"/>
      <c r="I1086" s="379"/>
      <c r="J1086" s="386"/>
      <c r="K1086" s="386">
        <f t="shared" si="178"/>
        <v>24521.538333333334</v>
      </c>
      <c r="L1086" s="404">
        <v>294258.46000000002</v>
      </c>
    </row>
    <row r="1087" spans="1:12" ht="12">
      <c r="A1087" s="383" t="s">
        <v>104</v>
      </c>
      <c r="B1087" s="37" t="s">
        <v>119</v>
      </c>
      <c r="C1087" s="37" t="s">
        <v>106</v>
      </c>
      <c r="D1087" s="390" t="s">
        <v>120</v>
      </c>
      <c r="E1087" s="379"/>
      <c r="F1087" s="379"/>
      <c r="G1087" s="379"/>
      <c r="H1087" s="379"/>
      <c r="I1087" s="379"/>
      <c r="J1087" s="386"/>
      <c r="K1087" s="386">
        <f t="shared" si="178"/>
        <v>2189.34</v>
      </c>
      <c r="L1087" s="404">
        <v>26272.080000000002</v>
      </c>
    </row>
    <row r="1088" spans="1:12" ht="12">
      <c r="A1088" s="383" t="s">
        <v>104</v>
      </c>
      <c r="B1088" s="397" t="s">
        <v>121</v>
      </c>
      <c r="C1088" s="37" t="s">
        <v>106</v>
      </c>
      <c r="D1088" s="140" t="s">
        <v>122</v>
      </c>
      <c r="E1088" s="379"/>
      <c r="F1088" s="379"/>
      <c r="G1088" s="379"/>
      <c r="H1088" s="379"/>
      <c r="I1088" s="379"/>
      <c r="J1088" s="386"/>
      <c r="K1088" s="386">
        <f t="shared" si="178"/>
        <v>6277.5999999999995</v>
      </c>
      <c r="L1088" s="391">
        <v>75331.199999999997</v>
      </c>
    </row>
    <row r="1089" spans="1:12" ht="12">
      <c r="A1089" s="383" t="s">
        <v>104</v>
      </c>
      <c r="B1089" s="403" t="s">
        <v>123</v>
      </c>
      <c r="C1089" s="403" t="s">
        <v>106</v>
      </c>
      <c r="D1089" s="140" t="s">
        <v>124</v>
      </c>
      <c r="E1089" s="379"/>
      <c r="F1089" s="379"/>
      <c r="G1089" s="379"/>
      <c r="H1089" s="379"/>
      <c r="I1089" s="379"/>
      <c r="J1089" s="386"/>
      <c r="K1089" s="386">
        <f t="shared" si="178"/>
        <v>2517.1666666666665</v>
      </c>
      <c r="L1089" s="404">
        <v>30206</v>
      </c>
    </row>
    <row r="1090" spans="1:12" ht="12">
      <c r="A1090" s="383"/>
      <c r="B1090" s="403"/>
      <c r="C1090" s="403"/>
      <c r="D1090" s="140"/>
      <c r="E1090" s="379"/>
      <c r="F1090" s="379"/>
      <c r="G1090" s="379"/>
      <c r="H1090" s="379"/>
      <c r="I1090" s="379"/>
      <c r="J1090" s="386"/>
      <c r="K1090" s="386"/>
      <c r="L1090" s="404"/>
    </row>
    <row r="1091" spans="1:12" ht="12">
      <c r="A1091" s="383"/>
      <c r="B1091" s="403"/>
      <c r="C1091" s="403"/>
      <c r="D1091" s="378" t="s">
        <v>125</v>
      </c>
      <c r="E1091" s="378"/>
      <c r="F1091" s="379"/>
      <c r="G1091" s="379"/>
      <c r="H1091" s="379"/>
      <c r="I1091" s="378"/>
      <c r="J1091" s="392"/>
      <c r="K1091" s="380">
        <f t="shared" ref="K1091" si="179">SUM(K1082:K1089)</f>
        <v>185694.01333333331</v>
      </c>
      <c r="L1091" s="381">
        <f>SUM(L1082:L1089)</f>
        <v>2228328.16</v>
      </c>
    </row>
    <row r="1092" spans="1:12" ht="12">
      <c r="A1092" s="383"/>
      <c r="B1092" s="403"/>
      <c r="C1092" s="403"/>
      <c r="D1092" s="406"/>
      <c r="E1092" s="379"/>
      <c r="F1092" s="379"/>
      <c r="G1092" s="379"/>
      <c r="H1092" s="379"/>
      <c r="I1092" s="379"/>
      <c r="J1092" s="394"/>
      <c r="K1092" s="386"/>
      <c r="L1092" s="395"/>
    </row>
    <row r="1093" spans="1:12" ht="12">
      <c r="A1093" s="383" t="s">
        <v>104</v>
      </c>
      <c r="B1093" s="388">
        <v>2111</v>
      </c>
      <c r="C1093" s="388" t="s">
        <v>106</v>
      </c>
      <c r="D1093" s="379" t="s">
        <v>127</v>
      </c>
      <c r="E1093" s="379"/>
      <c r="F1093" s="379"/>
      <c r="G1093" s="379"/>
      <c r="H1093" s="379"/>
      <c r="I1093" s="379"/>
      <c r="J1093" s="394"/>
      <c r="K1093" s="386">
        <f t="shared" ref="K1093:K1095" si="180">L1093/12</f>
        <v>0</v>
      </c>
      <c r="L1093" s="395">
        <v>0</v>
      </c>
    </row>
    <row r="1094" spans="1:12" ht="12">
      <c r="A1094" s="383" t="s">
        <v>104</v>
      </c>
      <c r="B1094" s="403">
        <v>2141</v>
      </c>
      <c r="C1094" s="403" t="s">
        <v>106</v>
      </c>
      <c r="D1094" s="396" t="s">
        <v>129</v>
      </c>
      <c r="E1094" s="379"/>
      <c r="F1094" s="379"/>
      <c r="G1094" s="379"/>
      <c r="H1094" s="379"/>
      <c r="I1094" s="379"/>
      <c r="J1094" s="394"/>
      <c r="K1094" s="386">
        <f t="shared" si="180"/>
        <v>0</v>
      </c>
      <c r="L1094" s="395">
        <v>0</v>
      </c>
    </row>
    <row r="1095" spans="1:12" ht="12">
      <c r="A1095" s="383" t="s">
        <v>104</v>
      </c>
      <c r="B1095" s="388">
        <v>2161</v>
      </c>
      <c r="C1095" s="388" t="s">
        <v>106</v>
      </c>
      <c r="D1095" s="379" t="s">
        <v>131</v>
      </c>
      <c r="E1095" s="379"/>
      <c r="F1095" s="379"/>
      <c r="G1095" s="379"/>
      <c r="H1095" s="379"/>
      <c r="I1095" s="379"/>
      <c r="J1095" s="394"/>
      <c r="K1095" s="386">
        <f t="shared" si="180"/>
        <v>0</v>
      </c>
      <c r="L1095" s="395">
        <v>0</v>
      </c>
    </row>
    <row r="1096" spans="1:12" ht="12">
      <c r="A1096" s="383"/>
      <c r="B1096" s="388"/>
      <c r="C1096" s="388"/>
      <c r="D1096" s="379"/>
      <c r="E1096" s="379"/>
      <c r="F1096" s="379"/>
      <c r="G1096" s="379"/>
      <c r="H1096" s="379"/>
      <c r="I1096" s="379"/>
      <c r="J1096" s="394"/>
      <c r="K1096" s="386"/>
      <c r="L1096" s="395"/>
    </row>
    <row r="1097" spans="1:12" ht="12">
      <c r="A1097" s="383"/>
      <c r="B1097" s="403"/>
      <c r="C1097" s="403"/>
      <c r="D1097" s="378" t="s">
        <v>125</v>
      </c>
      <c r="E1097" s="378"/>
      <c r="F1097" s="379"/>
      <c r="G1097" s="379"/>
      <c r="H1097" s="379"/>
      <c r="I1097" s="378"/>
      <c r="J1097" s="392"/>
      <c r="K1097" s="380">
        <f t="shared" ref="K1097:L1097" si="181">SUM(K1093:K1095)</f>
        <v>0</v>
      </c>
      <c r="L1097" s="381">
        <f t="shared" si="181"/>
        <v>0</v>
      </c>
    </row>
    <row r="1098" spans="1:12" ht="12">
      <c r="A1098" s="383"/>
      <c r="B1098" s="383"/>
      <c r="C1098" s="37"/>
      <c r="D1098" s="379"/>
      <c r="E1098" s="379"/>
      <c r="F1098" s="379"/>
      <c r="G1098" s="379"/>
      <c r="H1098" s="379"/>
      <c r="I1098" s="379"/>
      <c r="J1098" s="394"/>
      <c r="K1098" s="386"/>
      <c r="L1098" s="381"/>
    </row>
    <row r="1099" spans="1:12" ht="12">
      <c r="A1099" s="383" t="s">
        <v>104</v>
      </c>
      <c r="B1099" s="37">
        <v>3111</v>
      </c>
      <c r="C1099" s="37" t="s">
        <v>106</v>
      </c>
      <c r="D1099" s="379" t="s">
        <v>399</v>
      </c>
      <c r="E1099" s="379"/>
      <c r="F1099" s="379"/>
      <c r="G1099" s="379"/>
      <c r="H1099" s="379"/>
      <c r="I1099" s="379"/>
      <c r="J1099" s="394"/>
      <c r="K1099" s="386">
        <f t="shared" ref="K1099:K1102" si="182">L1099/12</f>
        <v>0</v>
      </c>
      <c r="L1099" s="395">
        <v>0</v>
      </c>
    </row>
    <row r="1100" spans="1:12" ht="12">
      <c r="A1100" s="383" t="s">
        <v>104</v>
      </c>
      <c r="B1100" s="403">
        <v>3131</v>
      </c>
      <c r="C1100" s="403" t="s">
        <v>106</v>
      </c>
      <c r="D1100" s="406" t="s">
        <v>234</v>
      </c>
      <c r="E1100" s="379"/>
      <c r="F1100" s="379"/>
      <c r="G1100" s="379"/>
      <c r="H1100" s="379"/>
      <c r="I1100" s="379"/>
      <c r="J1100" s="394"/>
      <c r="K1100" s="386">
        <f t="shared" si="182"/>
        <v>0</v>
      </c>
      <c r="L1100" s="395">
        <v>0</v>
      </c>
    </row>
    <row r="1101" spans="1:12" ht="12">
      <c r="A1101" s="383" t="s">
        <v>104</v>
      </c>
      <c r="B1101" s="403">
        <v>3141</v>
      </c>
      <c r="C1101" s="403" t="s">
        <v>106</v>
      </c>
      <c r="D1101" s="406" t="s">
        <v>150</v>
      </c>
      <c r="E1101" s="379"/>
      <c r="F1101" s="379"/>
      <c r="G1101" s="379"/>
      <c r="H1101" s="379"/>
      <c r="I1101" s="379"/>
      <c r="J1101" s="394"/>
      <c r="K1101" s="386">
        <f t="shared" si="182"/>
        <v>666.66666666666663</v>
      </c>
      <c r="L1101" s="395">
        <v>8000</v>
      </c>
    </row>
    <row r="1102" spans="1:12" ht="12">
      <c r="A1102" s="383" t="s">
        <v>104</v>
      </c>
      <c r="B1102" s="403">
        <v>3361</v>
      </c>
      <c r="C1102" s="403" t="s">
        <v>106</v>
      </c>
      <c r="D1102" s="379" t="s">
        <v>134</v>
      </c>
      <c r="E1102" s="379"/>
      <c r="F1102" s="379"/>
      <c r="G1102" s="379"/>
      <c r="H1102" s="379"/>
      <c r="I1102" s="379"/>
      <c r="J1102" s="394"/>
      <c r="K1102" s="386">
        <f t="shared" si="182"/>
        <v>0</v>
      </c>
      <c r="L1102" s="395">
        <v>0</v>
      </c>
    </row>
    <row r="1103" spans="1:12" ht="12">
      <c r="A1103" s="383"/>
      <c r="B1103" s="403"/>
      <c r="C1103" s="403"/>
      <c r="D1103" s="379"/>
      <c r="E1103" s="379"/>
      <c r="F1103" s="379"/>
      <c r="G1103" s="379"/>
      <c r="H1103" s="379"/>
      <c r="I1103" s="379"/>
      <c r="J1103" s="394"/>
      <c r="K1103" s="386"/>
      <c r="L1103" s="395"/>
    </row>
    <row r="1104" spans="1:12" ht="12">
      <c r="A1104" s="383"/>
      <c r="B1104" s="37"/>
      <c r="C1104" s="383"/>
      <c r="D1104" s="378" t="s">
        <v>125</v>
      </c>
      <c r="E1104" s="378"/>
      <c r="F1104" s="379"/>
      <c r="G1104" s="379"/>
      <c r="H1104" s="379"/>
      <c r="I1104" s="378"/>
      <c r="J1104" s="392"/>
      <c r="K1104" s="380">
        <f t="shared" ref="K1104:L1104" si="183">SUM(K1099:K1102)</f>
        <v>666.66666666666663</v>
      </c>
      <c r="L1104" s="381">
        <f t="shared" si="183"/>
        <v>8000</v>
      </c>
    </row>
    <row r="1105" spans="1:12" ht="12">
      <c r="A1105" s="383"/>
      <c r="B1105" s="403"/>
      <c r="C1105" s="403"/>
      <c r="D1105" s="406"/>
      <c r="E1105" s="379"/>
      <c r="F1105" s="379"/>
      <c r="G1105" s="379"/>
      <c r="H1105" s="379"/>
      <c r="I1105" s="379"/>
      <c r="J1105" s="394"/>
      <c r="K1105" s="386"/>
      <c r="L1105" s="381"/>
    </row>
    <row r="1106" spans="1:12" ht="12">
      <c r="A1106" s="383"/>
      <c r="B1106" s="403"/>
      <c r="C1106" s="403"/>
      <c r="D1106" s="378" t="s">
        <v>140</v>
      </c>
      <c r="E1106" s="378"/>
      <c r="F1106" s="379"/>
      <c r="G1106" s="379"/>
      <c r="H1106" s="379"/>
      <c r="I1106" s="378"/>
      <c r="J1106" s="392"/>
      <c r="K1106" s="380">
        <f t="shared" ref="K1106:L1106" si="184">SUM(K1091+K1097+K1104)</f>
        <v>186360.67999999996</v>
      </c>
      <c r="L1106" s="381">
        <f t="shared" si="184"/>
        <v>2236328.16</v>
      </c>
    </row>
    <row r="1107" spans="1:12" ht="12">
      <c r="A1107" s="383"/>
      <c r="B1107" s="403"/>
      <c r="C1107" s="403"/>
      <c r="D1107" s="406"/>
      <c r="E1107" s="379"/>
      <c r="F1107" s="379"/>
      <c r="G1107" s="379"/>
      <c r="H1107" s="379"/>
      <c r="I1107" s="378"/>
      <c r="J1107" s="392"/>
      <c r="K1107" s="380"/>
      <c r="L1107" s="381"/>
    </row>
    <row r="1108" spans="1:12" ht="12">
      <c r="A1108" s="383"/>
      <c r="B1108" s="403"/>
      <c r="C1108" s="403"/>
      <c r="D1108" s="406"/>
      <c r="E1108" s="379"/>
      <c r="F1108" s="379"/>
      <c r="G1108" s="379"/>
      <c r="H1108" s="379"/>
      <c r="I1108" s="378"/>
      <c r="J1108" s="392"/>
      <c r="K1108" s="380"/>
      <c r="L1108" s="381"/>
    </row>
    <row r="1109" spans="1:12" ht="12">
      <c r="A1109" s="383"/>
      <c r="B1109" s="403"/>
      <c r="C1109" s="403"/>
      <c r="D1109" s="406"/>
      <c r="E1109" s="379"/>
      <c r="F1109" s="379"/>
      <c r="G1109" s="379"/>
      <c r="H1109" s="379"/>
      <c r="I1109" s="378"/>
      <c r="J1109" s="392"/>
      <c r="K1109" s="380"/>
      <c r="L1109" s="381"/>
    </row>
    <row r="1110" spans="1:12" ht="12">
      <c r="A1110" s="383"/>
      <c r="B1110" s="403"/>
      <c r="C1110" s="403"/>
      <c r="D1110" s="406"/>
      <c r="E1110" s="379"/>
      <c r="F1110" s="379"/>
      <c r="G1110" s="379"/>
      <c r="H1110" s="379"/>
      <c r="I1110" s="378"/>
      <c r="J1110" s="392"/>
      <c r="K1110" s="380"/>
      <c r="L1110" s="381"/>
    </row>
    <row r="1111" spans="1:12" ht="12">
      <c r="A1111" s="383"/>
      <c r="B1111" s="403"/>
      <c r="C1111" s="403"/>
      <c r="D1111" s="406"/>
      <c r="E1111" s="379"/>
      <c r="F1111" s="379"/>
      <c r="G1111" s="379"/>
      <c r="H1111" s="379"/>
      <c r="I1111" s="378"/>
      <c r="J1111" s="392"/>
      <c r="K1111" s="380"/>
      <c r="L1111" s="381"/>
    </row>
    <row r="1112" spans="1:12" ht="12">
      <c r="A1112" s="360" t="s">
        <v>91</v>
      </c>
      <c r="B1112" s="359">
        <v>1</v>
      </c>
      <c r="C1112" s="359"/>
      <c r="D1112" s="378" t="s">
        <v>93</v>
      </c>
      <c r="E1112" s="378"/>
      <c r="F1112" s="378"/>
      <c r="G1112" s="378"/>
      <c r="H1112" s="378"/>
      <c r="I1112" s="378"/>
      <c r="J1112" s="392"/>
      <c r="K1112" s="380"/>
      <c r="L1112" s="381"/>
    </row>
    <row r="1113" spans="1:12" ht="12">
      <c r="A1113" s="360" t="s">
        <v>94</v>
      </c>
      <c r="B1113" s="359">
        <v>2</v>
      </c>
      <c r="C1113" s="359"/>
      <c r="D1113" s="378" t="s">
        <v>392</v>
      </c>
      <c r="E1113" s="378"/>
      <c r="F1113" s="378"/>
      <c r="G1113" s="378"/>
      <c r="H1113" s="378"/>
      <c r="I1113" s="378"/>
      <c r="J1113" s="392"/>
      <c r="K1113" s="380"/>
      <c r="L1113" s="381"/>
    </row>
    <row r="1114" spans="1:12" ht="12">
      <c r="A1114" s="360" t="s">
        <v>96</v>
      </c>
      <c r="B1114" s="359">
        <v>2</v>
      </c>
      <c r="C1114" s="359"/>
      <c r="D1114" s="378" t="s">
        <v>393</v>
      </c>
      <c r="E1114" s="378"/>
      <c r="F1114" s="378"/>
      <c r="G1114" s="378"/>
      <c r="H1114" s="378"/>
      <c r="I1114" s="378"/>
      <c r="J1114" s="392"/>
      <c r="K1114" s="380"/>
      <c r="L1114" s="369"/>
    </row>
    <row r="1115" spans="1:12" ht="12">
      <c r="A1115" s="360" t="s">
        <v>97</v>
      </c>
      <c r="B1115" s="376" t="s">
        <v>54</v>
      </c>
      <c r="C1115" s="376"/>
      <c r="D1115" s="378" t="s">
        <v>55</v>
      </c>
      <c r="E1115" s="378"/>
      <c r="F1115" s="378"/>
      <c r="G1115" s="378"/>
      <c r="H1115" s="378"/>
      <c r="I1115" s="378"/>
      <c r="J1115" s="392"/>
      <c r="K1115" s="380"/>
      <c r="L1115" s="381"/>
    </row>
    <row r="1116" spans="1:12" ht="12">
      <c r="A1116" s="360" t="s">
        <v>99</v>
      </c>
      <c r="B1116" s="376" t="s">
        <v>74</v>
      </c>
      <c r="C1116" s="376"/>
      <c r="D1116" s="378" t="s">
        <v>394</v>
      </c>
      <c r="E1116" s="378"/>
      <c r="F1116" s="378"/>
      <c r="G1116" s="378"/>
      <c r="H1116" s="378"/>
      <c r="I1116" s="378"/>
      <c r="J1116" s="392"/>
      <c r="K1116" s="380"/>
      <c r="L1116" s="381"/>
    </row>
    <row r="1117" spans="1:12" ht="12">
      <c r="A1117" s="360"/>
      <c r="B1117" s="376"/>
      <c r="C1117" s="376"/>
      <c r="D1117" s="378"/>
      <c r="E1117" s="378"/>
      <c r="F1117" s="378"/>
      <c r="G1117" s="378"/>
      <c r="H1117" s="378"/>
      <c r="I1117" s="378"/>
      <c r="J1117" s="392"/>
      <c r="K1117" s="380"/>
      <c r="L1117" s="381"/>
    </row>
    <row r="1118" spans="1:12" ht="12">
      <c r="A1118" s="360"/>
      <c r="B1118" s="376"/>
      <c r="C1118" s="376"/>
      <c r="D1118" s="378"/>
      <c r="E1118" s="378"/>
      <c r="F1118" s="378"/>
      <c r="G1118" s="378"/>
      <c r="H1118" s="378"/>
      <c r="I1118" s="378"/>
      <c r="J1118" s="392"/>
      <c r="K1118" s="380"/>
      <c r="L1118" s="381"/>
    </row>
    <row r="1119" spans="1:12" ht="12">
      <c r="A1119" s="383"/>
      <c r="B1119" s="37"/>
      <c r="C1119" s="384" t="s">
        <v>404</v>
      </c>
      <c r="D1119" s="378" t="s">
        <v>102</v>
      </c>
      <c r="E1119" s="385" t="s">
        <v>405</v>
      </c>
      <c r="F1119" s="379"/>
      <c r="G1119" s="379"/>
      <c r="H1119" s="379"/>
      <c r="I1119" s="379"/>
      <c r="J1119" s="394"/>
      <c r="K1119" s="386"/>
      <c r="L1119" s="387"/>
    </row>
    <row r="1120" spans="1:12" ht="12">
      <c r="A1120" s="383"/>
      <c r="B1120" s="37"/>
      <c r="C1120" s="384"/>
      <c r="D1120" s="378"/>
      <c r="E1120" s="385"/>
      <c r="F1120" s="379"/>
      <c r="G1120" s="379"/>
      <c r="H1120" s="379"/>
      <c r="I1120" s="379"/>
      <c r="J1120" s="394"/>
      <c r="K1120" s="386"/>
      <c r="L1120" s="387"/>
    </row>
    <row r="1121" spans="1:12" ht="12">
      <c r="A1121" s="383" t="s">
        <v>104</v>
      </c>
      <c r="B1121" s="37" t="s">
        <v>105</v>
      </c>
      <c r="C1121" s="37" t="s">
        <v>106</v>
      </c>
      <c r="D1121" s="140" t="s">
        <v>107</v>
      </c>
      <c r="E1121" s="379"/>
      <c r="F1121" s="379"/>
      <c r="G1121" s="379"/>
      <c r="H1121" s="379"/>
      <c r="I1121" s="379"/>
      <c r="J1121" s="386"/>
      <c r="K1121" s="386">
        <f t="shared" ref="K1121:K1126" si="185">L1121/12</f>
        <v>135751.54</v>
      </c>
      <c r="L1121" s="404">
        <v>1629018.48</v>
      </c>
    </row>
    <row r="1122" spans="1:12" ht="12">
      <c r="A1122" s="383" t="s">
        <v>104</v>
      </c>
      <c r="B1122" s="37" t="s">
        <v>112</v>
      </c>
      <c r="C1122" s="37" t="s">
        <v>106</v>
      </c>
      <c r="D1122" s="140" t="s">
        <v>113</v>
      </c>
      <c r="E1122" s="379"/>
      <c r="F1122" s="379"/>
      <c r="G1122" s="379"/>
      <c r="H1122" s="379"/>
      <c r="I1122" s="379"/>
      <c r="J1122" s="386"/>
      <c r="K1122" s="386">
        <f t="shared" si="185"/>
        <v>1972</v>
      </c>
      <c r="L1122" s="404">
        <v>23664</v>
      </c>
    </row>
    <row r="1123" spans="1:12" ht="12">
      <c r="A1123" s="383" t="s">
        <v>104</v>
      </c>
      <c r="B1123" s="37" t="s">
        <v>114</v>
      </c>
      <c r="C1123" s="37" t="s">
        <v>106</v>
      </c>
      <c r="D1123" s="140" t="s">
        <v>115</v>
      </c>
      <c r="E1123" s="379"/>
      <c r="F1123" s="379"/>
      <c r="G1123" s="379"/>
      <c r="H1123" s="379"/>
      <c r="I1123" s="379"/>
      <c r="J1123" s="386"/>
      <c r="K1123" s="386">
        <f t="shared" si="185"/>
        <v>2941.2824999999998</v>
      </c>
      <c r="L1123" s="404">
        <v>35295.39</v>
      </c>
    </row>
    <row r="1124" spans="1:12" ht="12">
      <c r="A1124" s="383" t="s">
        <v>104</v>
      </c>
      <c r="B1124" s="37" t="s">
        <v>116</v>
      </c>
      <c r="C1124" s="37" t="s">
        <v>106</v>
      </c>
      <c r="D1124" s="390" t="s">
        <v>117</v>
      </c>
      <c r="E1124" s="379"/>
      <c r="F1124" s="379"/>
      <c r="G1124" s="379"/>
      <c r="H1124" s="379"/>
      <c r="I1124" s="379"/>
      <c r="J1124" s="386"/>
      <c r="K1124" s="386">
        <f t="shared" si="185"/>
        <v>23002.344166666666</v>
      </c>
      <c r="L1124" s="404">
        <v>276028.13</v>
      </c>
    </row>
    <row r="1125" spans="1:12" ht="12">
      <c r="A1125" s="383" t="s">
        <v>104</v>
      </c>
      <c r="B1125" s="37" t="s">
        <v>121</v>
      </c>
      <c r="C1125" s="37" t="s">
        <v>106</v>
      </c>
      <c r="D1125" s="140" t="s">
        <v>122</v>
      </c>
      <c r="E1125" s="379"/>
      <c r="F1125" s="379"/>
      <c r="G1125" s="379"/>
      <c r="H1125" s="379"/>
      <c r="I1125" s="379"/>
      <c r="J1125" s="386"/>
      <c r="K1125" s="386">
        <f t="shared" si="185"/>
        <v>5380.8</v>
      </c>
      <c r="L1125" s="391">
        <v>64569.599999999999</v>
      </c>
    </row>
    <row r="1126" spans="1:12" ht="12">
      <c r="A1126" s="383" t="s">
        <v>104</v>
      </c>
      <c r="B1126" s="403" t="s">
        <v>123</v>
      </c>
      <c r="C1126" s="37" t="s">
        <v>106</v>
      </c>
      <c r="D1126" s="140" t="s">
        <v>124</v>
      </c>
      <c r="E1126" s="379"/>
      <c r="F1126" s="379"/>
      <c r="G1126" s="379"/>
      <c r="H1126" s="379"/>
      <c r="I1126" s="379"/>
      <c r="J1126" s="386"/>
      <c r="K1126" s="386">
        <f t="shared" si="185"/>
        <v>2954.4166666666665</v>
      </c>
      <c r="L1126" s="404">
        <v>35453</v>
      </c>
    </row>
    <row r="1127" spans="1:12" ht="12">
      <c r="A1127" s="383"/>
      <c r="B1127" s="403"/>
      <c r="C1127" s="37"/>
      <c r="D1127" s="140"/>
      <c r="E1127" s="379"/>
      <c r="F1127" s="379"/>
      <c r="G1127" s="379"/>
      <c r="H1127" s="379"/>
      <c r="I1127" s="379"/>
      <c r="J1127" s="386"/>
      <c r="K1127" s="386"/>
      <c r="L1127" s="404"/>
    </row>
    <row r="1128" spans="1:12" ht="12">
      <c r="A1128" s="383"/>
      <c r="B1128" s="383"/>
      <c r="C1128" s="37"/>
      <c r="D1128" s="378" t="s">
        <v>125</v>
      </c>
      <c r="E1128" s="378"/>
      <c r="F1128" s="379"/>
      <c r="G1128" s="379"/>
      <c r="H1128" s="379"/>
      <c r="I1128" s="378"/>
      <c r="J1128" s="392"/>
      <c r="K1128" s="380">
        <f t="shared" ref="K1128" si="186">SUM(K1121:K1126)</f>
        <v>172002.38333333333</v>
      </c>
      <c r="L1128" s="381">
        <f>SUM(L1121:L1126)</f>
        <v>2064028.6</v>
      </c>
    </row>
    <row r="1129" spans="1:12" ht="12">
      <c r="A1129" s="383"/>
      <c r="B1129" s="403"/>
      <c r="C1129" s="403"/>
      <c r="D1129" s="406"/>
      <c r="E1129" s="379"/>
      <c r="F1129" s="379"/>
      <c r="G1129" s="379"/>
      <c r="H1129" s="379"/>
      <c r="I1129" s="379"/>
      <c r="J1129" s="394"/>
      <c r="K1129" s="386"/>
      <c r="L1129" s="395"/>
    </row>
    <row r="1130" spans="1:12" ht="12">
      <c r="A1130" s="383" t="s">
        <v>104</v>
      </c>
      <c r="B1130" s="388">
        <v>2111</v>
      </c>
      <c r="C1130" s="388" t="s">
        <v>106</v>
      </c>
      <c r="D1130" s="379" t="s">
        <v>127</v>
      </c>
      <c r="E1130" s="379"/>
      <c r="F1130" s="379"/>
      <c r="G1130" s="379"/>
      <c r="H1130" s="379"/>
      <c r="I1130" s="379"/>
      <c r="J1130" s="394"/>
      <c r="K1130" s="386">
        <f t="shared" ref="K1130:K1132" si="187">L1130/12</f>
        <v>0</v>
      </c>
      <c r="L1130" s="395">
        <v>0</v>
      </c>
    </row>
    <row r="1131" spans="1:12" ht="12">
      <c r="A1131" s="383" t="s">
        <v>104</v>
      </c>
      <c r="B1131" s="403">
        <v>2141</v>
      </c>
      <c r="C1131" s="403" t="s">
        <v>106</v>
      </c>
      <c r="D1131" s="396" t="s">
        <v>129</v>
      </c>
      <c r="E1131" s="379"/>
      <c r="F1131" s="379"/>
      <c r="G1131" s="379"/>
      <c r="H1131" s="379"/>
      <c r="I1131" s="379"/>
      <c r="J1131" s="394"/>
      <c r="K1131" s="386">
        <f t="shared" si="187"/>
        <v>0</v>
      </c>
      <c r="L1131" s="395">
        <v>0</v>
      </c>
    </row>
    <row r="1132" spans="1:12" ht="12">
      <c r="A1132" s="383" t="s">
        <v>104</v>
      </c>
      <c r="B1132" s="403">
        <v>2161</v>
      </c>
      <c r="C1132" s="403" t="s">
        <v>106</v>
      </c>
      <c r="D1132" s="379" t="s">
        <v>131</v>
      </c>
      <c r="E1132" s="379"/>
      <c r="F1132" s="379"/>
      <c r="G1132" s="379"/>
      <c r="H1132" s="379"/>
      <c r="I1132" s="379"/>
      <c r="J1132" s="394"/>
      <c r="K1132" s="386">
        <f t="shared" si="187"/>
        <v>0</v>
      </c>
      <c r="L1132" s="395">
        <v>0</v>
      </c>
    </row>
    <row r="1133" spans="1:12" ht="12">
      <c r="A1133" s="383"/>
      <c r="B1133" s="403"/>
      <c r="C1133" s="403"/>
      <c r="D1133" s="379"/>
      <c r="E1133" s="379"/>
      <c r="F1133" s="379"/>
      <c r="G1133" s="379"/>
      <c r="H1133" s="379"/>
      <c r="I1133" s="379"/>
      <c r="J1133" s="394"/>
      <c r="K1133" s="386"/>
      <c r="L1133" s="395"/>
    </row>
    <row r="1134" spans="1:12" ht="12">
      <c r="A1134" s="383"/>
      <c r="B1134" s="37"/>
      <c r="C1134" s="383"/>
      <c r="D1134" s="378" t="s">
        <v>125</v>
      </c>
      <c r="E1134" s="378"/>
      <c r="F1134" s="379"/>
      <c r="G1134" s="379"/>
      <c r="H1134" s="379"/>
      <c r="I1134" s="378"/>
      <c r="J1134" s="392"/>
      <c r="K1134" s="380">
        <f t="shared" ref="K1134:L1134" si="188">SUM(K1130:K1132)</f>
        <v>0</v>
      </c>
      <c r="L1134" s="381">
        <f t="shared" si="188"/>
        <v>0</v>
      </c>
    </row>
    <row r="1135" spans="1:12" ht="12">
      <c r="A1135" s="383"/>
      <c r="B1135" s="383"/>
      <c r="C1135" s="37"/>
      <c r="D1135" s="379"/>
      <c r="E1135" s="379"/>
      <c r="F1135" s="379"/>
      <c r="G1135" s="379"/>
      <c r="H1135" s="379"/>
      <c r="I1135" s="378"/>
      <c r="J1135" s="392"/>
      <c r="K1135" s="380"/>
      <c r="L1135" s="381"/>
    </row>
    <row r="1136" spans="1:12" ht="12">
      <c r="A1136" s="383" t="s">
        <v>104</v>
      </c>
      <c r="B1136" s="403">
        <v>3111</v>
      </c>
      <c r="C1136" s="403" t="s">
        <v>106</v>
      </c>
      <c r="D1136" s="406" t="s">
        <v>233</v>
      </c>
      <c r="E1136" s="379"/>
      <c r="F1136" s="379"/>
      <c r="G1136" s="379"/>
      <c r="H1136" s="379"/>
      <c r="I1136" s="379"/>
      <c r="J1136" s="394"/>
      <c r="K1136" s="386">
        <f t="shared" ref="K1136:K1139" si="189">L1136/12</f>
        <v>583.33333333333337</v>
      </c>
      <c r="L1136" s="395">
        <v>7000</v>
      </c>
    </row>
    <row r="1137" spans="1:12" ht="12">
      <c r="A1137" s="383" t="s">
        <v>104</v>
      </c>
      <c r="B1137" s="403">
        <v>3131</v>
      </c>
      <c r="C1137" s="403" t="s">
        <v>106</v>
      </c>
      <c r="D1137" s="406" t="s">
        <v>234</v>
      </c>
      <c r="E1137" s="379"/>
      <c r="F1137" s="379"/>
      <c r="G1137" s="379"/>
      <c r="H1137" s="379"/>
      <c r="I1137" s="379"/>
      <c r="J1137" s="394"/>
      <c r="K1137" s="386">
        <f t="shared" si="189"/>
        <v>0</v>
      </c>
      <c r="L1137" s="395">
        <v>0</v>
      </c>
    </row>
    <row r="1138" spans="1:12" ht="12">
      <c r="A1138" s="383" t="s">
        <v>104</v>
      </c>
      <c r="B1138" s="403">
        <v>3141</v>
      </c>
      <c r="C1138" s="403" t="s">
        <v>106</v>
      </c>
      <c r="D1138" s="406" t="s">
        <v>150</v>
      </c>
      <c r="E1138" s="379"/>
      <c r="F1138" s="379"/>
      <c r="G1138" s="379"/>
      <c r="H1138" s="379"/>
      <c r="I1138" s="379"/>
      <c r="J1138" s="394"/>
      <c r="K1138" s="386">
        <f t="shared" si="189"/>
        <v>750</v>
      </c>
      <c r="L1138" s="395">
        <v>9000</v>
      </c>
    </row>
    <row r="1139" spans="1:12" ht="12">
      <c r="A1139" s="383" t="s">
        <v>104</v>
      </c>
      <c r="B1139" s="403">
        <v>3361</v>
      </c>
      <c r="C1139" s="403" t="s">
        <v>106</v>
      </c>
      <c r="D1139" s="379" t="s">
        <v>134</v>
      </c>
      <c r="E1139" s="379"/>
      <c r="F1139" s="379"/>
      <c r="G1139" s="379"/>
      <c r="H1139" s="379"/>
      <c r="I1139" s="379"/>
      <c r="J1139" s="394"/>
      <c r="K1139" s="386">
        <f t="shared" si="189"/>
        <v>0</v>
      </c>
      <c r="L1139" s="395">
        <v>0</v>
      </c>
    </row>
    <row r="1140" spans="1:12" ht="12">
      <c r="A1140" s="383"/>
      <c r="B1140" s="403"/>
      <c r="C1140" s="403"/>
      <c r="D1140" s="379"/>
      <c r="E1140" s="379"/>
      <c r="F1140" s="379"/>
      <c r="G1140" s="379"/>
      <c r="H1140" s="379"/>
      <c r="I1140" s="379"/>
      <c r="J1140" s="394"/>
      <c r="K1140" s="386"/>
      <c r="L1140" s="395"/>
    </row>
    <row r="1141" spans="1:12" ht="12">
      <c r="A1141" s="383"/>
      <c r="B1141" s="37"/>
      <c r="C1141" s="383"/>
      <c r="D1141" s="378" t="s">
        <v>125</v>
      </c>
      <c r="E1141" s="378"/>
      <c r="F1141" s="379"/>
      <c r="G1141" s="379"/>
      <c r="H1141" s="379"/>
      <c r="I1141" s="378"/>
      <c r="J1141" s="392"/>
      <c r="K1141" s="380">
        <f t="shared" ref="K1141:L1141" si="190">SUM(K1136:K1139)</f>
        <v>1333.3333333333335</v>
      </c>
      <c r="L1141" s="381">
        <f t="shared" si="190"/>
        <v>16000</v>
      </c>
    </row>
    <row r="1142" spans="1:12" ht="12">
      <c r="A1142" s="383"/>
      <c r="B1142" s="403"/>
      <c r="C1142" s="403"/>
      <c r="D1142" s="406"/>
      <c r="E1142" s="379"/>
      <c r="F1142" s="379"/>
      <c r="G1142" s="379"/>
      <c r="H1142" s="379"/>
      <c r="I1142" s="378"/>
      <c r="J1142" s="394"/>
      <c r="K1142" s="386"/>
      <c r="L1142" s="381"/>
    </row>
    <row r="1143" spans="1:12" ht="12">
      <c r="A1143" s="383"/>
      <c r="B1143" s="403"/>
      <c r="C1143" s="403"/>
      <c r="D1143" s="378" t="s">
        <v>140</v>
      </c>
      <c r="E1143" s="378"/>
      <c r="F1143" s="379"/>
      <c r="G1143" s="379"/>
      <c r="H1143" s="379"/>
      <c r="I1143" s="379"/>
      <c r="J1143" s="392"/>
      <c r="K1143" s="380">
        <f t="shared" ref="K1143:L1143" si="191">SUM(K1128+K1134+K1141)</f>
        <v>173335.71666666667</v>
      </c>
      <c r="L1143" s="381">
        <f t="shared" si="191"/>
        <v>2080028.6</v>
      </c>
    </row>
    <row r="1144" spans="1:12" ht="12">
      <c r="A1144" s="383"/>
      <c r="B1144" s="403"/>
      <c r="C1144" s="403"/>
      <c r="D1144" s="406"/>
      <c r="E1144" s="379"/>
      <c r="F1144" s="379"/>
      <c r="G1144" s="379"/>
      <c r="H1144" s="379"/>
      <c r="I1144" s="378"/>
      <c r="J1144" s="392"/>
      <c r="K1144" s="380"/>
      <c r="L1144" s="381"/>
    </row>
    <row r="1145" spans="1:12" ht="12">
      <c r="A1145" s="383"/>
      <c r="B1145" s="403"/>
      <c r="C1145" s="403"/>
      <c r="D1145" s="406"/>
      <c r="E1145" s="379"/>
      <c r="F1145" s="379"/>
      <c r="G1145" s="379"/>
      <c r="H1145" s="379"/>
      <c r="I1145" s="378"/>
      <c r="J1145" s="392"/>
      <c r="K1145" s="380"/>
      <c r="L1145" s="381"/>
    </row>
    <row r="1146" spans="1:12" ht="12">
      <c r="A1146" s="383"/>
      <c r="B1146" s="403"/>
      <c r="C1146" s="403"/>
      <c r="D1146" s="406"/>
      <c r="E1146" s="379"/>
      <c r="F1146" s="379"/>
      <c r="G1146" s="379"/>
      <c r="H1146" s="379"/>
      <c r="I1146" s="378"/>
      <c r="J1146" s="392"/>
      <c r="K1146" s="380"/>
      <c r="L1146" s="381"/>
    </row>
    <row r="1147" spans="1:12" ht="12">
      <c r="A1147" s="383"/>
      <c r="B1147" s="403"/>
      <c r="C1147" s="403"/>
      <c r="D1147" s="406"/>
      <c r="E1147" s="379"/>
      <c r="F1147" s="379"/>
      <c r="G1147" s="379"/>
      <c r="H1147" s="379"/>
      <c r="I1147" s="378"/>
      <c r="J1147" s="392"/>
      <c r="K1147" s="380"/>
      <c r="L1147" s="381"/>
    </row>
    <row r="1148" spans="1:12" ht="12">
      <c r="A1148" s="383"/>
      <c r="B1148" s="403"/>
      <c r="C1148" s="403"/>
      <c r="D1148" s="406"/>
      <c r="E1148" s="379"/>
      <c r="F1148" s="379"/>
      <c r="G1148" s="379"/>
      <c r="H1148" s="379"/>
      <c r="I1148" s="378"/>
      <c r="J1148" s="392"/>
      <c r="K1148" s="380"/>
      <c r="L1148" s="381"/>
    </row>
    <row r="1149" spans="1:12" ht="12">
      <c r="A1149" s="383"/>
      <c r="B1149" s="403"/>
      <c r="C1149" s="403"/>
      <c r="D1149" s="406"/>
      <c r="E1149" s="379"/>
      <c r="F1149" s="379"/>
      <c r="G1149" s="379"/>
      <c r="H1149" s="379"/>
      <c r="I1149" s="378"/>
      <c r="J1149" s="392"/>
      <c r="K1149" s="380"/>
      <c r="L1149" s="381"/>
    </row>
    <row r="1150" spans="1:12" ht="12">
      <c r="A1150" s="360" t="s">
        <v>91</v>
      </c>
      <c r="B1150" s="359">
        <v>1</v>
      </c>
      <c r="C1150" s="359"/>
      <c r="D1150" s="378" t="s">
        <v>93</v>
      </c>
      <c r="E1150" s="378"/>
      <c r="F1150" s="378"/>
      <c r="G1150" s="378"/>
      <c r="H1150" s="378"/>
      <c r="I1150" s="378"/>
      <c r="J1150" s="392"/>
      <c r="K1150" s="380"/>
      <c r="L1150" s="369"/>
    </row>
    <row r="1151" spans="1:12" ht="12">
      <c r="A1151" s="360" t="s">
        <v>94</v>
      </c>
      <c r="B1151" s="359">
        <v>2</v>
      </c>
      <c r="C1151" s="359"/>
      <c r="D1151" s="378" t="s">
        <v>392</v>
      </c>
      <c r="E1151" s="378"/>
      <c r="F1151" s="378"/>
      <c r="G1151" s="378"/>
      <c r="H1151" s="378"/>
      <c r="I1151" s="378"/>
      <c r="J1151" s="392"/>
      <c r="K1151" s="380"/>
      <c r="L1151" s="369"/>
    </row>
    <row r="1152" spans="1:12" ht="12">
      <c r="A1152" s="360" t="s">
        <v>96</v>
      </c>
      <c r="B1152" s="359">
        <v>2</v>
      </c>
      <c r="C1152" s="359"/>
      <c r="D1152" s="378" t="s">
        <v>393</v>
      </c>
      <c r="E1152" s="378"/>
      <c r="F1152" s="378"/>
      <c r="G1152" s="378"/>
      <c r="H1152" s="378"/>
      <c r="I1152" s="378"/>
      <c r="J1152" s="392"/>
      <c r="K1152" s="380"/>
      <c r="L1152" s="369"/>
    </row>
    <row r="1153" spans="1:12" ht="12">
      <c r="A1153" s="360" t="s">
        <v>97</v>
      </c>
      <c r="B1153" s="376" t="s">
        <v>54</v>
      </c>
      <c r="C1153" s="376"/>
      <c r="D1153" s="378" t="s">
        <v>55</v>
      </c>
      <c r="E1153" s="378"/>
      <c r="F1153" s="378"/>
      <c r="G1153" s="378"/>
      <c r="H1153" s="378"/>
      <c r="I1153" s="378"/>
      <c r="J1153" s="392"/>
      <c r="K1153" s="380"/>
      <c r="L1153" s="369"/>
    </row>
    <row r="1154" spans="1:12" ht="12">
      <c r="A1154" s="360" t="s">
        <v>99</v>
      </c>
      <c r="B1154" s="376" t="s">
        <v>74</v>
      </c>
      <c r="C1154" s="376"/>
      <c r="D1154" s="378" t="s">
        <v>394</v>
      </c>
      <c r="E1154" s="378"/>
      <c r="F1154" s="378"/>
      <c r="G1154" s="378"/>
      <c r="H1154" s="378"/>
      <c r="I1154" s="378"/>
      <c r="J1154" s="392"/>
      <c r="K1154" s="380"/>
      <c r="L1154" s="369"/>
    </row>
    <row r="1155" spans="1:12" ht="12">
      <c r="A1155" s="383"/>
      <c r="B1155" s="37"/>
      <c r="C1155" s="383"/>
      <c r="D1155" s="383"/>
      <c r="E1155" s="379"/>
      <c r="F1155" s="379"/>
      <c r="G1155" s="379"/>
      <c r="H1155" s="379"/>
      <c r="I1155" s="379"/>
      <c r="J1155" s="394"/>
      <c r="K1155" s="386"/>
      <c r="L1155" s="387"/>
    </row>
    <row r="1156" spans="1:12" ht="12">
      <c r="A1156" s="383"/>
      <c r="B1156" s="37"/>
      <c r="C1156" s="384" t="s">
        <v>409</v>
      </c>
      <c r="D1156" s="378" t="s">
        <v>102</v>
      </c>
      <c r="E1156" s="385" t="s">
        <v>410</v>
      </c>
      <c r="F1156" s="379"/>
      <c r="G1156" s="379"/>
      <c r="H1156" s="379"/>
      <c r="I1156" s="379"/>
      <c r="J1156" s="394"/>
      <c r="K1156" s="386"/>
      <c r="L1156" s="387"/>
    </row>
    <row r="1157" spans="1:12" ht="12">
      <c r="A1157" s="383"/>
      <c r="B1157" s="37"/>
      <c r="C1157" s="383"/>
      <c r="D1157" s="383"/>
      <c r="E1157" s="379"/>
      <c r="F1157" s="379"/>
      <c r="G1157" s="379"/>
      <c r="H1157" s="379"/>
      <c r="I1157" s="379"/>
      <c r="J1157" s="394"/>
      <c r="K1157" s="386"/>
      <c r="L1157" s="387"/>
    </row>
    <row r="1158" spans="1:12" ht="12">
      <c r="A1158" s="383" t="s">
        <v>104</v>
      </c>
      <c r="B1158" s="403" t="s">
        <v>105</v>
      </c>
      <c r="C1158" s="403" t="s">
        <v>106</v>
      </c>
      <c r="D1158" s="140" t="s">
        <v>107</v>
      </c>
      <c r="E1158" s="379"/>
      <c r="F1158" s="379"/>
      <c r="G1158" s="379"/>
      <c r="H1158" s="379"/>
      <c r="I1158" s="379"/>
      <c r="J1158" s="386"/>
      <c r="K1158" s="386">
        <f t="shared" ref="K1158:K1165" si="192">L1158/12</f>
        <v>58914.5</v>
      </c>
      <c r="L1158" s="404">
        <v>706974</v>
      </c>
    </row>
    <row r="1159" spans="1:12" ht="12">
      <c r="A1159" s="383" t="s">
        <v>104</v>
      </c>
      <c r="B1159" s="403" t="s">
        <v>108</v>
      </c>
      <c r="C1159" s="403" t="s">
        <v>106</v>
      </c>
      <c r="D1159" s="140" t="s">
        <v>109</v>
      </c>
      <c r="E1159" s="379"/>
      <c r="F1159" s="379"/>
      <c r="G1159" s="379"/>
      <c r="H1159" s="379"/>
      <c r="I1159" s="379"/>
      <c r="J1159" s="386"/>
      <c r="K1159" s="386">
        <f t="shared" si="192"/>
        <v>5329.86</v>
      </c>
      <c r="L1159" s="404">
        <v>63958.32</v>
      </c>
    </row>
    <row r="1160" spans="1:12" ht="12">
      <c r="A1160" s="383" t="s">
        <v>104</v>
      </c>
      <c r="B1160" s="403" t="s">
        <v>112</v>
      </c>
      <c r="C1160" s="403" t="s">
        <v>106</v>
      </c>
      <c r="D1160" s="140" t="s">
        <v>113</v>
      </c>
      <c r="E1160" s="379"/>
      <c r="F1160" s="379"/>
      <c r="G1160" s="379"/>
      <c r="H1160" s="379"/>
      <c r="I1160" s="379"/>
      <c r="J1160" s="386"/>
      <c r="K1160" s="386">
        <f t="shared" si="192"/>
        <v>1689</v>
      </c>
      <c r="L1160" s="404">
        <v>20268</v>
      </c>
    </row>
    <row r="1161" spans="1:12" ht="12">
      <c r="A1161" s="383" t="s">
        <v>104</v>
      </c>
      <c r="B1161" s="403" t="s">
        <v>114</v>
      </c>
      <c r="C1161" s="403" t="s">
        <v>106</v>
      </c>
      <c r="D1161" s="140" t="s">
        <v>115</v>
      </c>
      <c r="E1161" s="379"/>
      <c r="F1161" s="379"/>
      <c r="G1161" s="379"/>
      <c r="H1161" s="379"/>
      <c r="I1161" s="379"/>
      <c r="J1161" s="386"/>
      <c r="K1161" s="386">
        <f t="shared" si="192"/>
        <v>1391.9549999999999</v>
      </c>
      <c r="L1161" s="404">
        <v>16703.46</v>
      </c>
    </row>
    <row r="1162" spans="1:12" ht="12">
      <c r="A1162" s="383" t="s">
        <v>104</v>
      </c>
      <c r="B1162" s="403" t="s">
        <v>116</v>
      </c>
      <c r="C1162" s="403" t="s">
        <v>106</v>
      </c>
      <c r="D1162" s="390" t="s">
        <v>117</v>
      </c>
      <c r="E1162" s="379"/>
      <c r="F1162" s="379"/>
      <c r="G1162" s="379"/>
      <c r="H1162" s="379"/>
      <c r="I1162" s="379"/>
      <c r="J1162" s="386"/>
      <c r="K1162" s="386">
        <f t="shared" si="192"/>
        <v>11463.234166666667</v>
      </c>
      <c r="L1162" s="404">
        <v>137558.81</v>
      </c>
    </row>
    <row r="1163" spans="1:12" ht="12">
      <c r="A1163" s="383" t="s">
        <v>104</v>
      </c>
      <c r="B1163" s="403" t="s">
        <v>119</v>
      </c>
      <c r="C1163" s="403" t="s">
        <v>106</v>
      </c>
      <c r="D1163" s="390" t="s">
        <v>120</v>
      </c>
      <c r="E1163" s="379"/>
      <c r="F1163" s="379"/>
      <c r="G1163" s="379"/>
      <c r="H1163" s="379"/>
      <c r="I1163" s="379"/>
      <c r="J1163" s="386"/>
      <c r="K1163" s="386">
        <f t="shared" si="192"/>
        <v>3553.14</v>
      </c>
      <c r="L1163" s="404">
        <v>42637.68</v>
      </c>
    </row>
    <row r="1164" spans="1:12" ht="12">
      <c r="A1164" s="383" t="s">
        <v>104</v>
      </c>
      <c r="B1164" s="403" t="s">
        <v>121</v>
      </c>
      <c r="C1164" s="403" t="s">
        <v>106</v>
      </c>
      <c r="D1164" s="140" t="s">
        <v>122</v>
      </c>
      <c r="E1164" s="379"/>
      <c r="F1164" s="379"/>
      <c r="G1164" s="379"/>
      <c r="H1164" s="379"/>
      <c r="I1164" s="379"/>
      <c r="J1164" s="386"/>
      <c r="K1164" s="386">
        <f t="shared" si="192"/>
        <v>4484</v>
      </c>
      <c r="L1164" s="391">
        <v>53808</v>
      </c>
    </row>
    <row r="1165" spans="1:12" ht="12">
      <c r="A1165" s="383" t="s">
        <v>104</v>
      </c>
      <c r="B1165" s="403" t="s">
        <v>123</v>
      </c>
      <c r="C1165" s="403" t="s">
        <v>106</v>
      </c>
      <c r="D1165" s="140" t="s">
        <v>124</v>
      </c>
      <c r="E1165" s="379"/>
      <c r="F1165" s="379"/>
      <c r="G1165" s="379"/>
      <c r="H1165" s="379"/>
      <c r="I1165" s="379"/>
      <c r="J1165" s="386"/>
      <c r="K1165" s="386">
        <f t="shared" si="192"/>
        <v>2035</v>
      </c>
      <c r="L1165" s="404">
        <v>24420</v>
      </c>
    </row>
    <row r="1166" spans="1:12" ht="12">
      <c r="A1166" s="383"/>
      <c r="B1166" s="403"/>
      <c r="C1166" s="403"/>
      <c r="D1166" s="378" t="s">
        <v>125</v>
      </c>
      <c r="E1166" s="378"/>
      <c r="F1166" s="379"/>
      <c r="G1166" s="379"/>
      <c r="H1166" s="379"/>
      <c r="I1166" s="378"/>
      <c r="J1166" s="392"/>
      <c r="K1166" s="380">
        <f t="shared" ref="K1166" si="193">SUM(K1158:K1165)</f>
        <v>88860.689166666663</v>
      </c>
      <c r="L1166" s="381">
        <f>SUM(L1158:L1165)</f>
        <v>1066328.27</v>
      </c>
    </row>
    <row r="1167" spans="1:12" ht="12">
      <c r="A1167" s="383"/>
      <c r="B1167" s="403"/>
      <c r="C1167" s="403"/>
      <c r="D1167" s="406"/>
      <c r="E1167" s="379"/>
      <c r="F1167" s="379"/>
      <c r="G1167" s="379"/>
      <c r="H1167" s="379"/>
      <c r="I1167" s="379"/>
      <c r="J1167" s="394"/>
      <c r="K1167" s="386"/>
      <c r="L1167" s="395"/>
    </row>
    <row r="1168" spans="1:12" ht="12">
      <c r="A1168" s="383" t="s">
        <v>104</v>
      </c>
      <c r="B1168" s="403">
        <v>2111</v>
      </c>
      <c r="C1168" s="403" t="s">
        <v>106</v>
      </c>
      <c r="D1168" s="379" t="s">
        <v>127</v>
      </c>
      <c r="E1168" s="379"/>
      <c r="F1168" s="379"/>
      <c r="G1168" s="379"/>
      <c r="H1168" s="379"/>
      <c r="I1168" s="379"/>
      <c r="J1168" s="394"/>
      <c r="K1168" s="386">
        <f t="shared" ref="K1168:K1170" si="194">L1168/12</f>
        <v>0</v>
      </c>
      <c r="L1168" s="395">
        <v>0</v>
      </c>
    </row>
    <row r="1169" spans="1:12" ht="12">
      <c r="A1169" s="383" t="s">
        <v>104</v>
      </c>
      <c r="B1169" s="403">
        <v>2141</v>
      </c>
      <c r="C1169" s="403" t="s">
        <v>106</v>
      </c>
      <c r="D1169" s="396" t="s">
        <v>129</v>
      </c>
      <c r="E1169" s="379"/>
      <c r="F1169" s="379"/>
      <c r="G1169" s="379"/>
      <c r="H1169" s="379"/>
      <c r="I1169" s="379"/>
      <c r="J1169" s="394"/>
      <c r="K1169" s="386">
        <f t="shared" si="194"/>
        <v>0</v>
      </c>
      <c r="L1169" s="395">
        <v>0</v>
      </c>
    </row>
    <row r="1170" spans="1:12" ht="12">
      <c r="A1170" s="383" t="s">
        <v>104</v>
      </c>
      <c r="B1170" s="403">
        <v>2161</v>
      </c>
      <c r="C1170" s="403" t="s">
        <v>106</v>
      </c>
      <c r="D1170" s="379" t="s">
        <v>131</v>
      </c>
      <c r="E1170" s="379"/>
      <c r="F1170" s="379"/>
      <c r="G1170" s="379"/>
      <c r="H1170" s="379"/>
      <c r="I1170" s="379"/>
      <c r="J1170" s="394"/>
      <c r="K1170" s="386">
        <f t="shared" si="194"/>
        <v>0</v>
      </c>
      <c r="L1170" s="395">
        <v>0</v>
      </c>
    </row>
    <row r="1171" spans="1:12" ht="12">
      <c r="A1171" s="383"/>
      <c r="B1171" s="383"/>
      <c r="C1171" s="37"/>
      <c r="D1171" s="378" t="s">
        <v>125</v>
      </c>
      <c r="E1171" s="378"/>
      <c r="F1171" s="379"/>
      <c r="G1171" s="379"/>
      <c r="H1171" s="379"/>
      <c r="I1171" s="378"/>
      <c r="J1171" s="392"/>
      <c r="K1171" s="380">
        <f t="shared" ref="K1171:L1171" si="195">SUM(K1168:K1170)</f>
        <v>0</v>
      </c>
      <c r="L1171" s="381">
        <f t="shared" si="195"/>
        <v>0</v>
      </c>
    </row>
    <row r="1172" spans="1:12" ht="12">
      <c r="A1172" s="383"/>
      <c r="B1172" s="383"/>
      <c r="C1172" s="37"/>
      <c r="D1172" s="379"/>
      <c r="E1172" s="379"/>
      <c r="F1172" s="379"/>
      <c r="G1172" s="379"/>
      <c r="H1172" s="379"/>
      <c r="I1172" s="379"/>
      <c r="J1172" s="394"/>
      <c r="K1172" s="386"/>
      <c r="L1172" s="381"/>
    </row>
    <row r="1173" spans="1:12" ht="12">
      <c r="A1173" s="383" t="s">
        <v>104</v>
      </c>
      <c r="B1173" s="403">
        <v>3111</v>
      </c>
      <c r="C1173" s="403" t="s">
        <v>106</v>
      </c>
      <c r="D1173" s="406" t="s">
        <v>233</v>
      </c>
      <c r="E1173" s="379"/>
      <c r="F1173" s="379"/>
      <c r="G1173" s="379"/>
      <c r="H1173" s="379"/>
      <c r="I1173" s="379"/>
      <c r="J1173" s="394"/>
      <c r="K1173" s="386">
        <f t="shared" ref="K1173:K1176" si="196">L1173/12</f>
        <v>1250</v>
      </c>
      <c r="L1173" s="395">
        <v>15000</v>
      </c>
    </row>
    <row r="1174" spans="1:12" ht="12">
      <c r="A1174" s="383" t="s">
        <v>104</v>
      </c>
      <c r="B1174" s="403">
        <v>3131</v>
      </c>
      <c r="C1174" s="403" t="s">
        <v>106</v>
      </c>
      <c r="D1174" s="406" t="s">
        <v>234</v>
      </c>
      <c r="E1174" s="379"/>
      <c r="F1174" s="379"/>
      <c r="G1174" s="379"/>
      <c r="H1174" s="379"/>
      <c r="I1174" s="379"/>
      <c r="J1174" s="394"/>
      <c r="K1174" s="386">
        <f t="shared" si="196"/>
        <v>0</v>
      </c>
      <c r="L1174" s="395">
        <v>0</v>
      </c>
    </row>
    <row r="1175" spans="1:12" ht="12">
      <c r="A1175" s="383" t="s">
        <v>104</v>
      </c>
      <c r="B1175" s="403">
        <v>3141</v>
      </c>
      <c r="C1175" s="403" t="s">
        <v>106</v>
      </c>
      <c r="D1175" s="406" t="s">
        <v>150</v>
      </c>
      <c r="E1175" s="379"/>
      <c r="F1175" s="379"/>
      <c r="G1175" s="379"/>
      <c r="H1175" s="379"/>
      <c r="I1175" s="379"/>
      <c r="J1175" s="394"/>
      <c r="K1175" s="386">
        <f t="shared" si="196"/>
        <v>833.33333333333337</v>
      </c>
      <c r="L1175" s="395">
        <v>10000</v>
      </c>
    </row>
    <row r="1176" spans="1:12" ht="12">
      <c r="A1176" s="383" t="s">
        <v>104</v>
      </c>
      <c r="B1176" s="403">
        <v>3361</v>
      </c>
      <c r="C1176" s="403" t="s">
        <v>106</v>
      </c>
      <c r="D1176" s="379" t="s">
        <v>134</v>
      </c>
      <c r="E1176" s="379"/>
      <c r="F1176" s="379"/>
      <c r="G1176" s="379"/>
      <c r="H1176" s="379"/>
      <c r="I1176" s="379"/>
      <c r="J1176" s="394"/>
      <c r="K1176" s="386">
        <f t="shared" si="196"/>
        <v>0</v>
      </c>
      <c r="L1176" s="395">
        <v>0</v>
      </c>
    </row>
    <row r="1177" spans="1:12" ht="12">
      <c r="A1177" s="383"/>
      <c r="B1177" s="37"/>
      <c r="C1177" s="383"/>
      <c r="D1177" s="378" t="s">
        <v>125</v>
      </c>
      <c r="E1177" s="378"/>
      <c r="F1177" s="379"/>
      <c r="G1177" s="379"/>
      <c r="H1177" s="379"/>
      <c r="I1177" s="378"/>
      <c r="J1177" s="392"/>
      <c r="K1177" s="380">
        <f t="shared" ref="K1177:L1177" si="197">SUM(K1173:K1176)</f>
        <v>2083.3333333333335</v>
      </c>
      <c r="L1177" s="381">
        <f t="shared" si="197"/>
        <v>25000</v>
      </c>
    </row>
    <row r="1178" spans="1:12" ht="12">
      <c r="A1178" s="383"/>
      <c r="B1178" s="403"/>
      <c r="C1178" s="403"/>
      <c r="D1178" s="406"/>
      <c r="E1178" s="379"/>
      <c r="F1178" s="379"/>
      <c r="G1178" s="379"/>
      <c r="H1178" s="379"/>
      <c r="I1178" s="378"/>
      <c r="J1178" s="392"/>
      <c r="K1178" s="380"/>
      <c r="L1178" s="381"/>
    </row>
    <row r="1179" spans="1:12" ht="12">
      <c r="A1179" s="383"/>
      <c r="B1179" s="403"/>
      <c r="C1179" s="403"/>
      <c r="D1179" s="378" t="s">
        <v>140</v>
      </c>
      <c r="E1179" s="378"/>
      <c r="F1179" s="379"/>
      <c r="G1179" s="379"/>
      <c r="H1179" s="379"/>
      <c r="I1179" s="378"/>
      <c r="J1179" s="392"/>
      <c r="K1179" s="380">
        <f t="shared" ref="K1179:L1179" si="198">SUM(K1166+K1171+K1177)</f>
        <v>90944.022499999992</v>
      </c>
      <c r="L1179" s="381">
        <f t="shared" si="198"/>
        <v>1091328.27</v>
      </c>
    </row>
    <row r="1180" spans="1:12" ht="12">
      <c r="A1180" s="383"/>
      <c r="B1180" s="403"/>
      <c r="C1180" s="403"/>
      <c r="D1180" s="406"/>
      <c r="E1180" s="379"/>
      <c r="F1180" s="379"/>
      <c r="G1180" s="379"/>
      <c r="H1180" s="379"/>
      <c r="I1180" s="378"/>
      <c r="J1180" s="392"/>
      <c r="K1180" s="380"/>
      <c r="L1180" s="381"/>
    </row>
    <row r="1181" spans="1:12" ht="12">
      <c r="A1181" s="383"/>
      <c r="B1181" s="403"/>
      <c r="C1181" s="403"/>
      <c r="D1181" s="378" t="s">
        <v>152</v>
      </c>
      <c r="E1181" s="378"/>
      <c r="F1181" s="379"/>
      <c r="G1181" s="379"/>
      <c r="H1181" s="378"/>
      <c r="I1181" s="378"/>
      <c r="J1181" s="392"/>
      <c r="K1181" s="380">
        <f t="shared" ref="K1181:L1181" si="199">SUM(K1179+K1143+K1106)</f>
        <v>450640.41916666657</v>
      </c>
      <c r="L1181" s="381">
        <f t="shared" si="199"/>
        <v>5407685.0300000003</v>
      </c>
    </row>
    <row r="1182" spans="1:12" ht="12">
      <c r="A1182" s="383"/>
      <c r="B1182" s="403"/>
      <c r="C1182" s="403"/>
      <c r="D1182" s="406"/>
      <c r="E1182" s="379"/>
      <c r="F1182" s="379"/>
      <c r="G1182" s="379"/>
      <c r="H1182" s="378"/>
      <c r="I1182" s="378"/>
      <c r="J1182" s="392"/>
      <c r="K1182" s="380"/>
      <c r="L1182" s="381"/>
    </row>
    <row r="1183" spans="1:12" ht="12">
      <c r="A1183" s="383"/>
      <c r="B1183" s="403"/>
      <c r="C1183" s="403"/>
      <c r="D1183" s="406"/>
      <c r="E1183" s="379"/>
      <c r="F1183" s="379"/>
      <c r="G1183" s="379"/>
      <c r="H1183" s="378"/>
      <c r="I1183" s="378"/>
      <c r="J1183" s="392"/>
      <c r="K1183" s="380"/>
      <c r="L1183" s="381"/>
    </row>
    <row r="1184" spans="1:12" ht="12">
      <c r="A1184" s="383"/>
      <c r="B1184" s="403"/>
      <c r="C1184" s="403"/>
      <c r="D1184" s="406"/>
      <c r="E1184" s="379"/>
      <c r="F1184" s="379"/>
      <c r="G1184" s="379"/>
      <c r="H1184" s="378"/>
      <c r="I1184" s="378"/>
      <c r="J1184" s="392"/>
      <c r="K1184" s="380"/>
      <c r="L1184" s="381"/>
    </row>
    <row r="1185" spans="1:12" ht="12">
      <c r="A1185" s="383"/>
      <c r="B1185" s="403"/>
      <c r="C1185" s="403"/>
      <c r="D1185" s="406"/>
      <c r="E1185" s="379"/>
      <c r="F1185" s="379"/>
      <c r="G1185" s="379"/>
      <c r="H1185" s="378"/>
      <c r="I1185" s="378"/>
      <c r="J1185" s="392"/>
      <c r="K1185" s="380"/>
      <c r="L1185" s="381"/>
    </row>
    <row r="1186" spans="1:12" ht="12">
      <c r="A1186" s="383"/>
      <c r="B1186" s="403"/>
      <c r="C1186" s="403"/>
      <c r="D1186" s="406"/>
      <c r="E1186" s="379"/>
      <c r="F1186" s="379"/>
      <c r="G1186" s="379"/>
      <c r="H1186" s="378"/>
      <c r="I1186" s="378"/>
      <c r="J1186" s="392"/>
      <c r="K1186" s="380"/>
      <c r="L1186" s="381"/>
    </row>
    <row r="1187" spans="1:12" ht="12">
      <c r="A1187" s="383"/>
      <c r="B1187" s="403"/>
      <c r="C1187" s="403"/>
      <c r="D1187" s="406"/>
      <c r="E1187" s="379"/>
      <c r="F1187" s="379"/>
      <c r="G1187" s="379"/>
      <c r="H1187" s="378"/>
      <c r="I1187" s="378"/>
      <c r="J1187" s="392"/>
      <c r="K1187" s="380"/>
      <c r="L1187" s="381"/>
    </row>
    <row r="1188" spans="1:12" ht="12">
      <c r="A1188" s="360" t="s">
        <v>91</v>
      </c>
      <c r="B1188" s="359">
        <v>4</v>
      </c>
      <c r="C1188" s="376"/>
      <c r="D1188" s="360" t="s">
        <v>426</v>
      </c>
      <c r="E1188" s="378"/>
      <c r="F1188" s="378"/>
      <c r="G1188" s="378"/>
      <c r="H1188" s="378"/>
      <c r="I1188" s="378"/>
      <c r="J1188" s="392"/>
      <c r="K1188" s="380"/>
      <c r="L1188" s="381"/>
    </row>
    <row r="1189" spans="1:12" ht="12">
      <c r="A1189" s="360" t="s">
        <v>94</v>
      </c>
      <c r="B1189" s="359">
        <v>2</v>
      </c>
      <c r="C1189" s="376"/>
      <c r="D1189" s="360" t="s">
        <v>428</v>
      </c>
      <c r="E1189" s="378"/>
      <c r="F1189" s="378"/>
      <c r="G1189" s="378"/>
      <c r="H1189" s="378"/>
      <c r="I1189" s="378"/>
      <c r="J1189" s="392"/>
      <c r="K1189" s="380"/>
      <c r="L1189" s="381"/>
    </row>
    <row r="1190" spans="1:12" ht="12">
      <c r="A1190" s="360" t="s">
        <v>96</v>
      </c>
      <c r="B1190" s="359">
        <v>1</v>
      </c>
      <c r="C1190" s="376"/>
      <c r="D1190" s="360" t="s">
        <v>429</v>
      </c>
      <c r="E1190" s="378"/>
      <c r="F1190" s="378"/>
      <c r="G1190" s="378"/>
      <c r="H1190" s="378"/>
      <c r="I1190" s="378"/>
      <c r="J1190" s="392"/>
      <c r="K1190" s="380"/>
      <c r="L1190" s="381"/>
    </row>
    <row r="1191" spans="1:12" ht="12">
      <c r="A1191" s="360" t="s">
        <v>97</v>
      </c>
      <c r="B1191" s="376" t="s">
        <v>54</v>
      </c>
      <c r="C1191" s="376"/>
      <c r="D1191" s="377" t="s">
        <v>55</v>
      </c>
      <c r="E1191" s="378"/>
      <c r="F1191" s="378"/>
      <c r="G1191" s="378"/>
      <c r="H1191" s="378"/>
      <c r="I1191" s="378"/>
      <c r="J1191" s="378"/>
      <c r="K1191" s="380"/>
      <c r="L1191" s="369"/>
    </row>
    <row r="1192" spans="1:12" ht="12">
      <c r="A1192" s="360" t="s">
        <v>99</v>
      </c>
      <c r="B1192" s="376" t="s">
        <v>76</v>
      </c>
      <c r="C1192" s="376"/>
      <c r="D1192" s="377" t="s">
        <v>430</v>
      </c>
      <c r="E1192" s="378"/>
      <c r="F1192" s="378"/>
      <c r="G1192" s="378"/>
      <c r="H1192" s="378"/>
      <c r="I1192" s="378"/>
      <c r="J1192" s="378"/>
      <c r="K1192" s="380"/>
      <c r="L1192" s="381"/>
    </row>
    <row r="1193" spans="1:12" ht="12">
      <c r="A1193" s="383"/>
      <c r="B1193" s="37"/>
      <c r="C1193" s="383"/>
      <c r="D1193" s="379"/>
      <c r="E1193" s="379"/>
      <c r="F1193" s="379"/>
      <c r="G1193" s="379"/>
      <c r="H1193" s="379"/>
      <c r="I1193" s="379"/>
      <c r="J1193" s="379"/>
      <c r="K1193" s="386"/>
      <c r="L1193" s="395"/>
    </row>
    <row r="1194" spans="1:12" ht="12">
      <c r="A1194" s="383"/>
      <c r="B1194" s="37"/>
      <c r="C1194" s="384" t="s">
        <v>431</v>
      </c>
      <c r="D1194" s="378" t="s">
        <v>102</v>
      </c>
      <c r="E1194" s="385" t="s">
        <v>77</v>
      </c>
      <c r="F1194" s="379"/>
      <c r="G1194" s="379"/>
      <c r="H1194" s="379"/>
      <c r="I1194" s="379"/>
      <c r="J1194" s="379"/>
      <c r="K1194" s="386"/>
      <c r="L1194" s="395"/>
    </row>
    <row r="1195" spans="1:12" ht="12">
      <c r="A1195" s="383"/>
      <c r="B1195" s="37"/>
      <c r="C1195" s="384"/>
      <c r="D1195" s="378"/>
      <c r="E1195" s="385"/>
      <c r="F1195" s="379"/>
      <c r="G1195" s="379"/>
      <c r="H1195" s="379"/>
      <c r="I1195" s="379"/>
      <c r="J1195" s="379"/>
      <c r="K1195" s="386"/>
      <c r="L1195" s="395"/>
    </row>
    <row r="1196" spans="1:12" ht="12">
      <c r="A1196" s="383" t="s">
        <v>104</v>
      </c>
      <c r="B1196" s="37">
        <v>4391</v>
      </c>
      <c r="C1196" s="37" t="s">
        <v>106</v>
      </c>
      <c r="D1196" s="379" t="s">
        <v>432</v>
      </c>
      <c r="E1196" s="379"/>
      <c r="F1196" s="379"/>
      <c r="G1196" s="379"/>
      <c r="H1196" s="379"/>
      <c r="I1196" s="379"/>
      <c r="J1196" s="394"/>
      <c r="K1196" s="386">
        <f>L1196/12</f>
        <v>10833333.333333334</v>
      </c>
      <c r="L1196" s="395">
        <v>130000000</v>
      </c>
    </row>
    <row r="1197" spans="1:12" ht="12">
      <c r="A1197" s="383"/>
      <c r="B1197" s="37"/>
      <c r="C1197" s="383"/>
      <c r="D1197" s="378" t="s">
        <v>125</v>
      </c>
      <c r="E1197" s="378"/>
      <c r="F1197" s="379"/>
      <c r="G1197" s="379"/>
      <c r="H1197" s="379"/>
      <c r="I1197" s="378"/>
      <c r="J1197" s="392"/>
      <c r="K1197" s="380">
        <f t="shared" ref="K1197:L1197" si="200">SUM(K1196)</f>
        <v>10833333.333333334</v>
      </c>
      <c r="L1197" s="381">
        <f t="shared" si="200"/>
        <v>130000000</v>
      </c>
    </row>
    <row r="1198" spans="1:12" ht="12">
      <c r="A1198" s="383"/>
      <c r="B1198" s="37"/>
      <c r="C1198" s="383"/>
      <c r="D1198" s="383"/>
      <c r="E1198" s="379"/>
      <c r="F1198" s="379"/>
      <c r="G1198" s="379"/>
      <c r="H1198" s="379"/>
      <c r="I1198" s="378"/>
      <c r="J1198" s="392"/>
      <c r="K1198" s="380"/>
      <c r="L1198" s="369"/>
    </row>
    <row r="1199" spans="1:12" ht="12">
      <c r="A1199" s="383"/>
      <c r="B1199" s="37"/>
      <c r="C1199" s="383"/>
      <c r="D1199" s="378" t="s">
        <v>140</v>
      </c>
      <c r="E1199" s="378"/>
      <c r="F1199" s="379"/>
      <c r="G1199" s="379"/>
      <c r="H1199" s="379"/>
      <c r="I1199" s="378"/>
      <c r="J1199" s="392"/>
      <c r="K1199" s="380">
        <f t="shared" ref="K1199:L1199" si="201">SUM(K1197)</f>
        <v>10833333.333333334</v>
      </c>
      <c r="L1199" s="381">
        <f t="shared" si="201"/>
        <v>130000000</v>
      </c>
    </row>
    <row r="1200" spans="1:12" ht="12">
      <c r="A1200" s="383"/>
      <c r="B1200" s="37"/>
      <c r="C1200" s="383"/>
      <c r="D1200" s="383"/>
      <c r="E1200" s="379"/>
      <c r="F1200" s="379"/>
      <c r="G1200" s="379"/>
      <c r="H1200" s="379"/>
      <c r="I1200" s="378"/>
      <c r="J1200" s="392"/>
      <c r="K1200" s="380"/>
      <c r="L1200" s="381"/>
    </row>
    <row r="1201" spans="1:12" ht="12">
      <c r="A1201" s="383"/>
      <c r="B1201" s="37"/>
      <c r="C1201" s="383"/>
      <c r="D1201" s="378" t="s">
        <v>152</v>
      </c>
      <c r="E1201" s="378"/>
      <c r="F1201" s="379"/>
      <c r="G1201" s="379"/>
      <c r="H1201" s="378"/>
      <c r="I1201" s="379"/>
      <c r="J1201" s="392"/>
      <c r="K1201" s="380">
        <f t="shared" ref="K1201:L1201" si="202">SUM(K1199)</f>
        <v>10833333.333333334</v>
      </c>
      <c r="L1201" s="393">
        <f t="shared" si="202"/>
        <v>130000000</v>
      </c>
    </row>
    <row r="1202" spans="1:12" ht="12">
      <c r="A1202" s="383"/>
      <c r="B1202" s="37"/>
      <c r="C1202" s="383"/>
      <c r="D1202" s="383"/>
      <c r="E1202" s="379"/>
      <c r="F1202" s="379"/>
      <c r="G1202" s="379"/>
      <c r="H1202" s="379"/>
      <c r="I1202" s="378"/>
      <c r="J1202" s="392"/>
      <c r="K1202" s="380"/>
      <c r="L1202" s="369"/>
    </row>
    <row r="1203" spans="1:12" ht="12">
      <c r="A1203" s="360" t="s">
        <v>91</v>
      </c>
      <c r="B1203" s="359">
        <v>1</v>
      </c>
      <c r="C1203" s="376"/>
      <c r="D1203" s="360" t="s">
        <v>93</v>
      </c>
      <c r="E1203" s="378"/>
      <c r="F1203" s="378"/>
      <c r="G1203" s="378"/>
      <c r="H1203" s="378"/>
      <c r="I1203" s="378"/>
      <c r="J1203" s="378"/>
      <c r="K1203" s="380"/>
      <c r="L1203" s="369"/>
    </row>
    <row r="1204" spans="1:12" ht="12">
      <c r="A1204" s="360" t="s">
        <v>94</v>
      </c>
      <c r="B1204" s="359">
        <v>3</v>
      </c>
      <c r="C1204" s="376"/>
      <c r="D1204" s="360" t="s">
        <v>154</v>
      </c>
      <c r="E1204" s="378"/>
      <c r="F1204" s="378"/>
      <c r="G1204" s="378"/>
      <c r="H1204" s="378"/>
      <c r="I1204" s="378"/>
      <c r="J1204" s="378"/>
      <c r="K1204" s="380"/>
      <c r="L1204" s="369"/>
    </row>
    <row r="1205" spans="1:12" ht="12">
      <c r="A1205" s="360" t="s">
        <v>96</v>
      </c>
      <c r="B1205" s="359">
        <v>9</v>
      </c>
      <c r="C1205" s="376"/>
      <c r="D1205" s="360" t="s">
        <v>325</v>
      </c>
      <c r="E1205" s="378"/>
      <c r="F1205" s="378"/>
      <c r="G1205" s="378"/>
      <c r="H1205" s="378"/>
      <c r="I1205" s="378"/>
      <c r="J1205" s="378"/>
      <c r="K1205" s="380"/>
      <c r="L1205" s="369"/>
    </row>
    <row r="1206" spans="1:12" ht="12">
      <c r="A1206" s="360" t="s">
        <v>97</v>
      </c>
      <c r="B1206" s="376" t="s">
        <v>54</v>
      </c>
      <c r="C1206" s="376"/>
      <c r="D1206" s="378" t="s">
        <v>55</v>
      </c>
      <c r="E1206" s="378"/>
      <c r="F1206" s="378"/>
      <c r="G1206" s="378"/>
      <c r="H1206" s="378"/>
      <c r="I1206" s="378"/>
      <c r="J1206" s="378"/>
      <c r="K1206" s="380"/>
      <c r="L1206" s="369"/>
    </row>
    <row r="1207" spans="1:12" ht="12">
      <c r="A1207" s="360" t="s">
        <v>99</v>
      </c>
      <c r="B1207" s="376" t="s">
        <v>78</v>
      </c>
      <c r="C1207" s="376"/>
      <c r="D1207" s="378" t="s">
        <v>435</v>
      </c>
      <c r="E1207" s="378"/>
      <c r="F1207" s="378"/>
      <c r="G1207" s="378"/>
      <c r="H1207" s="378"/>
      <c r="I1207" s="378"/>
      <c r="J1207" s="378"/>
      <c r="K1207" s="380"/>
      <c r="L1207" s="369"/>
    </row>
    <row r="1208" spans="1:12" ht="12">
      <c r="A1208" s="376"/>
      <c r="B1208" s="37"/>
      <c r="C1208" s="383"/>
      <c r="D1208" s="376"/>
      <c r="E1208" s="378"/>
      <c r="F1208" s="378"/>
      <c r="G1208" s="378"/>
      <c r="H1208" s="379"/>
      <c r="I1208" s="379"/>
      <c r="J1208" s="379"/>
      <c r="K1208" s="386"/>
      <c r="L1208" s="369"/>
    </row>
    <row r="1209" spans="1:12" ht="12">
      <c r="A1209" s="376"/>
      <c r="B1209" s="37"/>
      <c r="C1209" s="384" t="s">
        <v>436</v>
      </c>
      <c r="D1209" s="378" t="s">
        <v>102</v>
      </c>
      <c r="E1209" s="385" t="s">
        <v>437</v>
      </c>
      <c r="F1209" s="378"/>
      <c r="G1209" s="378"/>
      <c r="H1209" s="379"/>
      <c r="I1209" s="379"/>
      <c r="J1209" s="379"/>
      <c r="K1209" s="386"/>
      <c r="L1209" s="369"/>
    </row>
    <row r="1210" spans="1:12" ht="12">
      <c r="A1210" s="376"/>
      <c r="B1210" s="37"/>
      <c r="C1210" s="384"/>
      <c r="D1210" s="360"/>
      <c r="E1210" s="385"/>
      <c r="F1210" s="378"/>
      <c r="G1210" s="378"/>
      <c r="H1210" s="379"/>
      <c r="I1210" s="379"/>
      <c r="J1210" s="379"/>
      <c r="K1210" s="386"/>
      <c r="L1210" s="369"/>
    </row>
    <row r="1211" spans="1:12" ht="12">
      <c r="A1211" s="383" t="s">
        <v>104</v>
      </c>
      <c r="B1211" s="403" t="s">
        <v>105</v>
      </c>
      <c r="C1211" s="403" t="s">
        <v>106</v>
      </c>
      <c r="D1211" s="140" t="s">
        <v>107</v>
      </c>
      <c r="E1211" s="379"/>
      <c r="F1211" s="379"/>
      <c r="G1211" s="379"/>
      <c r="H1211" s="379"/>
      <c r="I1211" s="379"/>
      <c r="J1211" s="386"/>
      <c r="K1211" s="386">
        <f t="shared" ref="K1211:K1219" si="203">L1211/12</f>
        <v>478131.56</v>
      </c>
      <c r="L1211" s="404">
        <v>5737578.7199999997</v>
      </c>
    </row>
    <row r="1212" spans="1:12" ht="12">
      <c r="A1212" s="383" t="s">
        <v>104</v>
      </c>
      <c r="B1212" s="403" t="s">
        <v>108</v>
      </c>
      <c r="C1212" s="403" t="s">
        <v>106</v>
      </c>
      <c r="D1212" s="140" t="s">
        <v>109</v>
      </c>
      <c r="E1212" s="379"/>
      <c r="F1212" s="379"/>
      <c r="G1212" s="379"/>
      <c r="H1212" s="379"/>
      <c r="I1212" s="379"/>
      <c r="J1212" s="386"/>
      <c r="K1212" s="386">
        <f t="shared" si="203"/>
        <v>11603.64</v>
      </c>
      <c r="L1212" s="404">
        <v>139243.68</v>
      </c>
    </row>
    <row r="1213" spans="1:12" ht="12">
      <c r="A1213" s="383" t="s">
        <v>104</v>
      </c>
      <c r="B1213" s="403" t="s">
        <v>110</v>
      </c>
      <c r="C1213" s="403" t="s">
        <v>106</v>
      </c>
      <c r="D1213" s="140" t="s">
        <v>111</v>
      </c>
      <c r="E1213" s="379"/>
      <c r="F1213" s="379"/>
      <c r="G1213" s="379"/>
      <c r="H1213" s="379"/>
      <c r="I1213" s="379"/>
      <c r="J1213" s="386"/>
      <c r="K1213" s="386">
        <f t="shared" si="203"/>
        <v>66965.724999999991</v>
      </c>
      <c r="L1213" s="404">
        <v>803588.7</v>
      </c>
    </row>
    <row r="1214" spans="1:12" ht="12">
      <c r="A1214" s="383" t="s">
        <v>104</v>
      </c>
      <c r="B1214" s="403" t="s">
        <v>112</v>
      </c>
      <c r="C1214" s="403" t="s">
        <v>106</v>
      </c>
      <c r="D1214" s="140" t="s">
        <v>113</v>
      </c>
      <c r="E1214" s="379"/>
      <c r="F1214" s="379"/>
      <c r="G1214" s="379"/>
      <c r="H1214" s="379"/>
      <c r="I1214" s="379"/>
      <c r="J1214" s="386"/>
      <c r="K1214" s="386">
        <f t="shared" si="203"/>
        <v>5598</v>
      </c>
      <c r="L1214" s="404">
        <v>67176</v>
      </c>
    </row>
    <row r="1215" spans="1:12" ht="12">
      <c r="A1215" s="383" t="s">
        <v>104</v>
      </c>
      <c r="B1215" s="403" t="s">
        <v>114</v>
      </c>
      <c r="C1215" s="403" t="s">
        <v>106</v>
      </c>
      <c r="D1215" s="140" t="s">
        <v>115</v>
      </c>
      <c r="E1215" s="379"/>
      <c r="F1215" s="379"/>
      <c r="G1215" s="379"/>
      <c r="H1215" s="379"/>
      <c r="I1215" s="379"/>
      <c r="J1215" s="386"/>
      <c r="K1215" s="386">
        <f t="shared" si="203"/>
        <v>10359.504166666668</v>
      </c>
      <c r="L1215" s="404">
        <v>124314.05</v>
      </c>
    </row>
    <row r="1216" spans="1:12" ht="12">
      <c r="A1216" s="383" t="s">
        <v>104</v>
      </c>
      <c r="B1216" s="403" t="s">
        <v>116</v>
      </c>
      <c r="C1216" s="403" t="s">
        <v>106</v>
      </c>
      <c r="D1216" s="390" t="s">
        <v>117</v>
      </c>
      <c r="E1216" s="379"/>
      <c r="F1216" s="379"/>
      <c r="G1216" s="379"/>
      <c r="H1216" s="379"/>
      <c r="I1216" s="379"/>
      <c r="J1216" s="386"/>
      <c r="K1216" s="386">
        <f t="shared" si="203"/>
        <v>101765.5025</v>
      </c>
      <c r="L1216" s="404">
        <v>1221186.03</v>
      </c>
    </row>
    <row r="1217" spans="1:12" ht="12">
      <c r="A1217" s="383" t="s">
        <v>104</v>
      </c>
      <c r="B1217" s="403" t="s">
        <v>119</v>
      </c>
      <c r="C1217" s="403" t="s">
        <v>106</v>
      </c>
      <c r="D1217" s="390" t="s">
        <v>120</v>
      </c>
      <c r="E1217" s="379"/>
      <c r="F1217" s="379"/>
      <c r="G1217" s="379"/>
      <c r="H1217" s="379"/>
      <c r="I1217" s="379"/>
      <c r="J1217" s="386"/>
      <c r="K1217" s="386">
        <f t="shared" si="203"/>
        <v>68409.2</v>
      </c>
      <c r="L1217" s="404">
        <v>820910.4</v>
      </c>
    </row>
    <row r="1218" spans="1:12" ht="12">
      <c r="A1218" s="383" t="s">
        <v>104</v>
      </c>
      <c r="B1218" s="403" t="s">
        <v>121</v>
      </c>
      <c r="C1218" s="403" t="s">
        <v>106</v>
      </c>
      <c r="D1218" s="140" t="s">
        <v>122</v>
      </c>
      <c r="E1218" s="379"/>
      <c r="F1218" s="379"/>
      <c r="G1218" s="379"/>
      <c r="H1218" s="379"/>
      <c r="I1218" s="379"/>
      <c r="J1218" s="386"/>
      <c r="K1218" s="386">
        <f t="shared" si="203"/>
        <v>28697.600000000002</v>
      </c>
      <c r="L1218" s="391">
        <v>344371.20000000001</v>
      </c>
    </row>
    <row r="1219" spans="1:12" ht="12">
      <c r="A1219" s="383" t="s">
        <v>104</v>
      </c>
      <c r="B1219" s="403" t="s">
        <v>123</v>
      </c>
      <c r="C1219" s="403" t="s">
        <v>106</v>
      </c>
      <c r="D1219" s="140" t="s">
        <v>124</v>
      </c>
      <c r="E1219" s="379"/>
      <c r="F1219" s="379"/>
      <c r="G1219" s="379"/>
      <c r="H1219" s="379"/>
      <c r="I1219" s="379"/>
      <c r="J1219" s="386"/>
      <c r="K1219" s="386">
        <f t="shared" si="203"/>
        <v>24691.333333333332</v>
      </c>
      <c r="L1219" s="404">
        <v>296296</v>
      </c>
    </row>
    <row r="1220" spans="1:12" ht="12">
      <c r="A1220" s="376"/>
      <c r="B1220" s="379"/>
      <c r="C1220" s="379"/>
      <c r="D1220" s="378" t="s">
        <v>125</v>
      </c>
      <c r="E1220" s="378"/>
      <c r="F1220" s="379"/>
      <c r="G1220" s="379"/>
      <c r="H1220" s="379"/>
      <c r="I1220" s="378"/>
      <c r="J1220" s="380"/>
      <c r="K1220" s="380">
        <f t="shared" ref="K1220" si="204">SUM(K1211:K1219)</f>
        <v>796222.06499999994</v>
      </c>
      <c r="L1220" s="381">
        <f>SUM(L1211:L1219)</f>
        <v>9554664.7799999993</v>
      </c>
    </row>
    <row r="1221" spans="1:12" ht="12">
      <c r="A1221" s="376"/>
      <c r="B1221" s="379"/>
      <c r="C1221" s="379"/>
      <c r="D1221" s="379"/>
      <c r="E1221" s="379"/>
      <c r="F1221" s="379"/>
      <c r="G1221" s="379"/>
      <c r="H1221" s="379"/>
      <c r="I1221" s="379"/>
      <c r="J1221" s="379"/>
      <c r="K1221" s="386"/>
      <c r="L1221" s="369"/>
    </row>
    <row r="1222" spans="1:12" ht="12">
      <c r="A1222" s="376"/>
      <c r="B1222" s="379"/>
      <c r="C1222" s="379"/>
      <c r="D1222" s="379"/>
      <c r="E1222" s="379"/>
      <c r="F1222" s="379"/>
      <c r="G1222" s="379"/>
      <c r="H1222" s="379"/>
      <c r="I1222" s="379"/>
      <c r="J1222" s="379"/>
      <c r="K1222" s="386"/>
      <c r="L1222" s="369"/>
    </row>
    <row r="1223" spans="1:12" ht="12">
      <c r="A1223" s="376"/>
      <c r="B1223" s="379"/>
      <c r="C1223" s="379"/>
      <c r="D1223" s="379"/>
      <c r="E1223" s="379"/>
      <c r="F1223" s="379"/>
      <c r="G1223" s="379"/>
      <c r="H1223" s="379"/>
      <c r="I1223" s="379"/>
      <c r="J1223" s="379"/>
      <c r="K1223" s="386"/>
      <c r="L1223" s="369"/>
    </row>
    <row r="1224" spans="1:12" ht="12">
      <c r="A1224" s="376"/>
      <c r="B1224" s="379"/>
      <c r="C1224" s="379"/>
      <c r="D1224" s="379"/>
      <c r="E1224" s="379"/>
      <c r="F1224" s="379"/>
      <c r="G1224" s="379"/>
      <c r="H1224" s="379"/>
      <c r="I1224" s="379"/>
      <c r="J1224" s="379"/>
      <c r="K1224" s="386"/>
      <c r="L1224" s="369"/>
    </row>
    <row r="1225" spans="1:12" ht="12">
      <c r="A1225" s="376"/>
      <c r="B1225" s="379"/>
      <c r="C1225" s="379"/>
      <c r="D1225" s="379"/>
      <c r="E1225" s="379"/>
      <c r="F1225" s="379"/>
      <c r="G1225" s="379"/>
      <c r="H1225" s="379"/>
      <c r="I1225" s="379"/>
      <c r="J1225" s="379"/>
      <c r="K1225" s="386"/>
      <c r="L1225" s="369"/>
    </row>
    <row r="1226" spans="1:12" ht="12">
      <c r="A1226" s="383" t="s">
        <v>104</v>
      </c>
      <c r="B1226" s="403">
        <v>2111</v>
      </c>
      <c r="C1226" s="403" t="s">
        <v>106</v>
      </c>
      <c r="D1226" s="379" t="s">
        <v>127</v>
      </c>
      <c r="E1226" s="379"/>
      <c r="F1226" s="379"/>
      <c r="G1226" s="379"/>
      <c r="H1226" s="379"/>
      <c r="I1226" s="379"/>
      <c r="J1226" s="394"/>
      <c r="K1226" s="386">
        <f t="shared" ref="K1226:K1239" si="205">L1226/12</f>
        <v>0</v>
      </c>
      <c r="L1226" s="395">
        <v>0</v>
      </c>
    </row>
    <row r="1227" spans="1:12" ht="12">
      <c r="A1227" s="383" t="s">
        <v>104</v>
      </c>
      <c r="B1227" s="403">
        <v>2141</v>
      </c>
      <c r="C1227" s="403" t="s">
        <v>106</v>
      </c>
      <c r="D1227" s="396" t="s">
        <v>129</v>
      </c>
      <c r="E1227" s="379"/>
      <c r="F1227" s="379"/>
      <c r="G1227" s="379"/>
      <c r="H1227" s="379"/>
      <c r="I1227" s="379"/>
      <c r="J1227" s="394"/>
      <c r="K1227" s="386">
        <f t="shared" si="205"/>
        <v>0</v>
      </c>
      <c r="L1227" s="395">
        <v>0</v>
      </c>
    </row>
    <row r="1228" spans="1:12" ht="12">
      <c r="A1228" s="383" t="s">
        <v>104</v>
      </c>
      <c r="B1228" s="403">
        <v>2211</v>
      </c>
      <c r="C1228" s="403" t="s">
        <v>106</v>
      </c>
      <c r="D1228" s="406" t="s">
        <v>132</v>
      </c>
      <c r="E1228" s="379"/>
      <c r="F1228" s="379"/>
      <c r="G1228" s="379"/>
      <c r="H1228" s="379"/>
      <c r="I1228" s="379"/>
      <c r="J1228" s="394"/>
      <c r="K1228" s="386">
        <f t="shared" si="205"/>
        <v>0</v>
      </c>
      <c r="L1228" s="395">
        <v>0</v>
      </c>
    </row>
    <row r="1229" spans="1:12" ht="12">
      <c r="A1229" s="383" t="s">
        <v>104</v>
      </c>
      <c r="B1229" s="403">
        <v>2411</v>
      </c>
      <c r="C1229" s="403" t="s">
        <v>106</v>
      </c>
      <c r="D1229" s="411" t="s">
        <v>440</v>
      </c>
      <c r="E1229" s="379"/>
      <c r="F1229" s="379"/>
      <c r="G1229" s="379"/>
      <c r="H1229" s="379"/>
      <c r="I1229" s="379"/>
      <c r="J1229" s="394"/>
      <c r="K1229" s="386">
        <f t="shared" si="205"/>
        <v>4166.666666666667</v>
      </c>
      <c r="L1229" s="395">
        <v>50000</v>
      </c>
    </row>
    <row r="1230" spans="1:12" ht="12">
      <c r="A1230" s="383" t="s">
        <v>104</v>
      </c>
      <c r="B1230" s="403">
        <v>2421</v>
      </c>
      <c r="C1230" s="403" t="s">
        <v>106</v>
      </c>
      <c r="D1230" s="411" t="s">
        <v>332</v>
      </c>
      <c r="E1230" s="379"/>
      <c r="F1230" s="379"/>
      <c r="G1230" s="379"/>
      <c r="H1230" s="379"/>
      <c r="I1230" s="379"/>
      <c r="J1230" s="394"/>
      <c r="K1230" s="386">
        <f t="shared" si="205"/>
        <v>8333.3333333333339</v>
      </c>
      <c r="L1230" s="395">
        <v>100000</v>
      </c>
    </row>
    <row r="1231" spans="1:12" ht="12">
      <c r="A1231" s="383" t="s">
        <v>104</v>
      </c>
      <c r="B1231" s="403">
        <v>2431</v>
      </c>
      <c r="C1231" s="403" t="s">
        <v>106</v>
      </c>
      <c r="D1231" s="411" t="s">
        <v>442</v>
      </c>
      <c r="E1231" s="379"/>
      <c r="F1231" s="379"/>
      <c r="G1231" s="379"/>
      <c r="H1231" s="379"/>
      <c r="I1231" s="379"/>
      <c r="J1231" s="394"/>
      <c r="K1231" s="386">
        <f t="shared" si="205"/>
        <v>4166.666666666667</v>
      </c>
      <c r="L1231" s="395">
        <v>50000</v>
      </c>
    </row>
    <row r="1232" spans="1:12" ht="12">
      <c r="A1232" s="383" t="s">
        <v>104</v>
      </c>
      <c r="B1232" s="403">
        <v>2441</v>
      </c>
      <c r="C1232" s="403" t="s">
        <v>106</v>
      </c>
      <c r="D1232" s="411" t="s">
        <v>433</v>
      </c>
      <c r="E1232" s="379"/>
      <c r="F1232" s="379"/>
      <c r="G1232" s="379"/>
      <c r="H1232" s="379"/>
      <c r="I1232" s="379"/>
      <c r="J1232" s="394"/>
      <c r="K1232" s="386">
        <f t="shared" si="205"/>
        <v>833.33333333333337</v>
      </c>
      <c r="L1232" s="395">
        <v>10000</v>
      </c>
    </row>
    <row r="1233" spans="1:12" ht="12">
      <c r="A1233" s="383" t="s">
        <v>104</v>
      </c>
      <c r="B1233" s="403">
        <v>2461</v>
      </c>
      <c r="C1233" s="403" t="s">
        <v>106</v>
      </c>
      <c r="D1233" s="406" t="s">
        <v>215</v>
      </c>
      <c r="E1233" s="379"/>
      <c r="F1233" s="379"/>
      <c r="G1233" s="379"/>
      <c r="H1233" s="379"/>
      <c r="I1233" s="379"/>
      <c r="J1233" s="394"/>
      <c r="K1233" s="386">
        <f t="shared" si="205"/>
        <v>0</v>
      </c>
      <c r="L1233" s="395">
        <v>0</v>
      </c>
    </row>
    <row r="1234" spans="1:12" ht="12">
      <c r="A1234" s="383" t="s">
        <v>104</v>
      </c>
      <c r="B1234" s="403">
        <v>2471</v>
      </c>
      <c r="C1234" s="403" t="s">
        <v>106</v>
      </c>
      <c r="D1234" s="411" t="s">
        <v>237</v>
      </c>
      <c r="E1234" s="379"/>
      <c r="F1234" s="379"/>
      <c r="G1234" s="379"/>
      <c r="H1234" s="379"/>
      <c r="I1234" s="379"/>
      <c r="J1234" s="394"/>
      <c r="K1234" s="386">
        <f t="shared" si="205"/>
        <v>8333.3333333333339</v>
      </c>
      <c r="L1234" s="395">
        <v>100000</v>
      </c>
    </row>
    <row r="1235" spans="1:12" ht="12">
      <c r="A1235" s="383" t="s">
        <v>104</v>
      </c>
      <c r="B1235" s="403">
        <v>2491</v>
      </c>
      <c r="C1235" s="403" t="s">
        <v>106</v>
      </c>
      <c r="D1235" s="411" t="s">
        <v>443</v>
      </c>
      <c r="E1235" s="379"/>
      <c r="F1235" s="379"/>
      <c r="G1235" s="379"/>
      <c r="H1235" s="379"/>
      <c r="I1235" s="379"/>
      <c r="J1235" s="394"/>
      <c r="K1235" s="386">
        <f t="shared" si="205"/>
        <v>41666.666666666664</v>
      </c>
      <c r="L1235" s="395">
        <v>500000</v>
      </c>
    </row>
    <row r="1236" spans="1:12" ht="12">
      <c r="A1236" s="383" t="s">
        <v>104</v>
      </c>
      <c r="B1236" s="403">
        <v>2561</v>
      </c>
      <c r="C1236" s="403" t="s">
        <v>106</v>
      </c>
      <c r="D1236" s="406" t="s">
        <v>444</v>
      </c>
      <c r="E1236" s="379"/>
      <c r="F1236" s="379"/>
      <c r="G1236" s="379"/>
      <c r="H1236" s="379"/>
      <c r="I1236" s="379"/>
      <c r="J1236" s="394"/>
      <c r="K1236" s="386">
        <f t="shared" si="205"/>
        <v>12500</v>
      </c>
      <c r="L1236" s="395">
        <v>150000</v>
      </c>
    </row>
    <row r="1237" spans="1:12" ht="12">
      <c r="A1237" s="383" t="s">
        <v>104</v>
      </c>
      <c r="B1237" s="403">
        <v>2611</v>
      </c>
      <c r="C1237" s="403" t="s">
        <v>106</v>
      </c>
      <c r="D1237" s="406" t="s">
        <v>133</v>
      </c>
      <c r="E1237" s="379"/>
      <c r="F1237" s="379"/>
      <c r="G1237" s="379"/>
      <c r="H1237" s="379"/>
      <c r="I1237" s="379"/>
      <c r="J1237" s="394"/>
      <c r="K1237" s="386">
        <f t="shared" si="205"/>
        <v>0</v>
      </c>
      <c r="L1237" s="395">
        <v>0</v>
      </c>
    </row>
    <row r="1238" spans="1:12" ht="12">
      <c r="A1238" s="383" t="s">
        <v>104</v>
      </c>
      <c r="B1238" s="403">
        <v>2612</v>
      </c>
      <c r="C1238" s="403" t="s">
        <v>106</v>
      </c>
      <c r="D1238" s="406" t="s">
        <v>242</v>
      </c>
      <c r="E1238" s="379"/>
      <c r="F1238" s="379"/>
      <c r="G1238" s="379"/>
      <c r="H1238" s="379"/>
      <c r="I1238" s="379"/>
      <c r="J1238" s="394"/>
      <c r="K1238" s="386">
        <f t="shared" si="205"/>
        <v>0</v>
      </c>
      <c r="L1238" s="395">
        <v>0</v>
      </c>
    </row>
    <row r="1239" spans="1:12" ht="12">
      <c r="A1239" s="383" t="s">
        <v>104</v>
      </c>
      <c r="B1239" s="403">
        <v>2961</v>
      </c>
      <c r="C1239" s="403" t="s">
        <v>106</v>
      </c>
      <c r="D1239" s="406" t="s">
        <v>310</v>
      </c>
      <c r="E1239" s="379"/>
      <c r="F1239" s="379"/>
      <c r="G1239" s="379"/>
      <c r="H1239" s="379"/>
      <c r="I1239" s="379"/>
      <c r="J1239" s="394"/>
      <c r="K1239" s="386">
        <f t="shared" si="205"/>
        <v>0</v>
      </c>
      <c r="L1239" s="395">
        <v>0</v>
      </c>
    </row>
    <row r="1240" spans="1:12" ht="12">
      <c r="A1240" s="383"/>
      <c r="B1240" s="403"/>
      <c r="C1240" s="403"/>
      <c r="D1240" s="406"/>
      <c r="E1240" s="379"/>
      <c r="F1240" s="379"/>
      <c r="G1240" s="379"/>
      <c r="H1240" s="379"/>
      <c r="I1240" s="379"/>
      <c r="J1240" s="394"/>
      <c r="K1240" s="386"/>
      <c r="L1240" s="395"/>
    </row>
    <row r="1241" spans="1:12" ht="12">
      <c r="A1241" s="383"/>
      <c r="B1241" s="383"/>
      <c r="C1241" s="37"/>
      <c r="D1241" s="378" t="s">
        <v>125</v>
      </c>
      <c r="E1241" s="378"/>
      <c r="F1241" s="379"/>
      <c r="G1241" s="379"/>
      <c r="H1241" s="379"/>
      <c r="I1241" s="378"/>
      <c r="J1241" s="380"/>
      <c r="K1241" s="380">
        <f t="shared" ref="K1241" si="206">SUM(K1226:K1239)</f>
        <v>80000</v>
      </c>
      <c r="L1241" s="381">
        <f>SUM(L1226:L1239)</f>
        <v>960000</v>
      </c>
    </row>
    <row r="1242" spans="1:12" ht="12">
      <c r="A1242" s="383"/>
      <c r="B1242" s="383"/>
      <c r="C1242" s="37"/>
      <c r="D1242" s="379"/>
      <c r="E1242" s="379"/>
      <c r="F1242" s="379"/>
      <c r="G1242" s="379"/>
      <c r="H1242" s="379"/>
      <c r="I1242" s="378"/>
      <c r="J1242" s="392"/>
      <c r="K1242" s="380"/>
      <c r="L1242" s="381"/>
    </row>
    <row r="1243" spans="1:12" ht="12">
      <c r="A1243" s="383" t="s">
        <v>104</v>
      </c>
      <c r="B1243" s="403">
        <v>3111</v>
      </c>
      <c r="C1243" s="403" t="s">
        <v>106</v>
      </c>
      <c r="D1243" s="406" t="s">
        <v>233</v>
      </c>
      <c r="E1243" s="379"/>
      <c r="F1243" s="379"/>
      <c r="G1243" s="379"/>
      <c r="H1243" s="379"/>
      <c r="I1243" s="379"/>
      <c r="J1243" s="394"/>
      <c r="K1243" s="386">
        <f t="shared" ref="K1243:K1255" si="207">L1243/12</f>
        <v>54166.666666666664</v>
      </c>
      <c r="L1243" s="395">
        <v>650000</v>
      </c>
    </row>
    <row r="1244" spans="1:12" ht="12">
      <c r="A1244" s="383" t="s">
        <v>104</v>
      </c>
      <c r="B1244" s="403">
        <v>3131</v>
      </c>
      <c r="C1244" s="403" t="s">
        <v>106</v>
      </c>
      <c r="D1244" s="411" t="s">
        <v>169</v>
      </c>
      <c r="E1244" s="379"/>
      <c r="F1244" s="379"/>
      <c r="G1244" s="379"/>
      <c r="H1244" s="379"/>
      <c r="I1244" s="379"/>
      <c r="J1244" s="394"/>
      <c r="K1244" s="386">
        <f t="shared" si="207"/>
        <v>1250</v>
      </c>
      <c r="L1244" s="395">
        <v>15000</v>
      </c>
    </row>
    <row r="1245" spans="1:12" ht="12">
      <c r="A1245" s="383" t="s">
        <v>104</v>
      </c>
      <c r="B1245" s="403">
        <v>3141</v>
      </c>
      <c r="C1245" s="403" t="s">
        <v>106</v>
      </c>
      <c r="D1245" s="406" t="s">
        <v>150</v>
      </c>
      <c r="E1245" s="379"/>
      <c r="F1245" s="379"/>
      <c r="G1245" s="379"/>
      <c r="H1245" s="379"/>
      <c r="I1245" s="379"/>
      <c r="J1245" s="394"/>
      <c r="K1245" s="386">
        <f t="shared" si="207"/>
        <v>2500</v>
      </c>
      <c r="L1245" s="395">
        <v>30000</v>
      </c>
    </row>
    <row r="1246" spans="1:12" ht="12">
      <c r="A1246" s="383" t="s">
        <v>104</v>
      </c>
      <c r="B1246" s="403">
        <v>3221</v>
      </c>
      <c r="C1246" s="403" t="s">
        <v>106</v>
      </c>
      <c r="D1246" s="406" t="s">
        <v>171</v>
      </c>
      <c r="E1246" s="379"/>
      <c r="F1246" s="379"/>
      <c r="G1246" s="379"/>
      <c r="H1246" s="379"/>
      <c r="I1246" s="379"/>
      <c r="J1246" s="394"/>
      <c r="K1246" s="386">
        <f t="shared" si="207"/>
        <v>466666.66666666669</v>
      </c>
      <c r="L1246" s="395">
        <v>5600000</v>
      </c>
    </row>
    <row r="1247" spans="1:12" ht="12">
      <c r="A1247" s="383" t="s">
        <v>104</v>
      </c>
      <c r="B1247" s="403">
        <v>3261</v>
      </c>
      <c r="C1247" s="403" t="s">
        <v>106</v>
      </c>
      <c r="D1247" s="406" t="s">
        <v>445</v>
      </c>
      <c r="E1247" s="379"/>
      <c r="F1247" s="379"/>
      <c r="G1247" s="379"/>
      <c r="H1247" s="379"/>
      <c r="I1247" s="379"/>
      <c r="J1247" s="394"/>
      <c r="K1247" s="386">
        <f t="shared" si="207"/>
        <v>0</v>
      </c>
      <c r="L1247" s="395">
        <v>0</v>
      </c>
    </row>
    <row r="1248" spans="1:12" ht="12">
      <c r="A1248" s="383" t="s">
        <v>104</v>
      </c>
      <c r="B1248" s="403">
        <v>3311</v>
      </c>
      <c r="C1248" s="403" t="s">
        <v>106</v>
      </c>
      <c r="D1248" s="406" t="s">
        <v>629</v>
      </c>
      <c r="E1248" s="379"/>
      <c r="F1248" s="379"/>
      <c r="G1248" s="379"/>
      <c r="H1248" s="379"/>
      <c r="I1248" s="379"/>
      <c r="J1248" s="394"/>
      <c r="K1248" s="386">
        <f t="shared" si="207"/>
        <v>90000</v>
      </c>
      <c r="L1248" s="395">
        <v>1080000</v>
      </c>
    </row>
    <row r="1249" spans="1:12" ht="12">
      <c r="A1249" s="383" t="s">
        <v>104</v>
      </c>
      <c r="B1249" s="37">
        <v>3361</v>
      </c>
      <c r="C1249" s="403" t="s">
        <v>106</v>
      </c>
      <c r="D1249" s="379" t="s">
        <v>134</v>
      </c>
      <c r="E1249" s="379"/>
      <c r="F1249" s="379"/>
      <c r="G1249" s="379"/>
      <c r="H1249" s="379"/>
      <c r="I1249" s="379"/>
      <c r="J1249" s="394"/>
      <c r="K1249" s="386">
        <f t="shared" si="207"/>
        <v>0</v>
      </c>
      <c r="L1249" s="395">
        <v>0</v>
      </c>
    </row>
    <row r="1250" spans="1:12" ht="12">
      <c r="A1250" s="383" t="s">
        <v>104</v>
      </c>
      <c r="B1250" s="403">
        <v>3471</v>
      </c>
      <c r="C1250" s="403" t="s">
        <v>106</v>
      </c>
      <c r="D1250" s="406" t="s">
        <v>369</v>
      </c>
      <c r="E1250" s="379"/>
      <c r="F1250" s="379"/>
      <c r="G1250" s="379"/>
      <c r="H1250" s="379"/>
      <c r="I1250" s="379"/>
      <c r="J1250" s="394"/>
      <c r="K1250" s="386">
        <f t="shared" si="207"/>
        <v>0</v>
      </c>
      <c r="L1250" s="395">
        <v>0</v>
      </c>
    </row>
    <row r="1251" spans="1:12" ht="12">
      <c r="A1251" s="383" t="s">
        <v>104</v>
      </c>
      <c r="B1251" s="403">
        <v>3511</v>
      </c>
      <c r="C1251" s="403" t="s">
        <v>106</v>
      </c>
      <c r="D1251" s="406" t="s">
        <v>311</v>
      </c>
      <c r="E1251" s="379"/>
      <c r="F1251" s="379"/>
      <c r="G1251" s="379"/>
      <c r="H1251" s="379"/>
      <c r="I1251" s="379"/>
      <c r="J1251" s="394"/>
      <c r="K1251" s="386">
        <f t="shared" si="207"/>
        <v>8333.3333333333339</v>
      </c>
      <c r="L1251" s="395">
        <v>100000</v>
      </c>
    </row>
    <row r="1252" spans="1:12" ht="12">
      <c r="A1252" s="383" t="s">
        <v>104</v>
      </c>
      <c r="B1252" s="403">
        <v>3551</v>
      </c>
      <c r="C1252" s="403" t="s">
        <v>106</v>
      </c>
      <c r="D1252" s="434" t="s">
        <v>346</v>
      </c>
      <c r="E1252" s="379"/>
      <c r="F1252" s="379"/>
      <c r="G1252" s="379"/>
      <c r="H1252" s="379"/>
      <c r="I1252" s="379"/>
      <c r="J1252" s="394"/>
      <c r="K1252" s="386">
        <f t="shared" si="207"/>
        <v>0</v>
      </c>
      <c r="L1252" s="395">
        <v>0</v>
      </c>
    </row>
    <row r="1253" spans="1:12" ht="12">
      <c r="A1253" s="383" t="s">
        <v>104</v>
      </c>
      <c r="B1253" s="403">
        <v>3721</v>
      </c>
      <c r="C1253" s="403" t="s">
        <v>106</v>
      </c>
      <c r="D1253" s="406" t="s">
        <v>137</v>
      </c>
      <c r="E1253" s="379"/>
      <c r="F1253" s="379"/>
      <c r="G1253" s="379"/>
      <c r="H1253" s="379"/>
      <c r="I1253" s="379"/>
      <c r="J1253" s="394"/>
      <c r="K1253" s="386">
        <f t="shared" si="207"/>
        <v>0</v>
      </c>
      <c r="L1253" s="395">
        <v>0</v>
      </c>
    </row>
    <row r="1254" spans="1:12" ht="12">
      <c r="A1254" s="383" t="s">
        <v>104</v>
      </c>
      <c r="B1254" s="403">
        <v>3751</v>
      </c>
      <c r="C1254" s="403" t="s">
        <v>106</v>
      </c>
      <c r="D1254" s="379" t="s">
        <v>139</v>
      </c>
      <c r="E1254" s="379"/>
      <c r="F1254" s="379"/>
      <c r="G1254" s="379"/>
      <c r="H1254" s="379"/>
      <c r="I1254" s="379"/>
      <c r="J1254" s="394"/>
      <c r="K1254" s="386">
        <f t="shared" si="207"/>
        <v>0</v>
      </c>
      <c r="L1254" s="395">
        <v>0</v>
      </c>
    </row>
    <row r="1255" spans="1:12" ht="12">
      <c r="A1255" s="383" t="s">
        <v>104</v>
      </c>
      <c r="B1255" s="403">
        <v>3821</v>
      </c>
      <c r="C1255" s="407" t="s">
        <v>106</v>
      </c>
      <c r="D1255" s="406" t="s">
        <v>172</v>
      </c>
      <c r="E1255" s="378"/>
      <c r="F1255" s="378"/>
      <c r="G1255" s="378"/>
      <c r="H1255" s="378"/>
      <c r="I1255" s="378"/>
      <c r="J1255" s="394"/>
      <c r="K1255" s="386">
        <f t="shared" si="207"/>
        <v>0</v>
      </c>
      <c r="L1255" s="395">
        <v>0</v>
      </c>
    </row>
    <row r="1256" spans="1:12" ht="12">
      <c r="A1256" s="383"/>
      <c r="B1256" s="403"/>
      <c r="C1256" s="407"/>
      <c r="D1256" s="406"/>
      <c r="E1256" s="378"/>
      <c r="F1256" s="378"/>
      <c r="G1256" s="378"/>
      <c r="H1256" s="378"/>
      <c r="I1256" s="378"/>
      <c r="J1256" s="394"/>
      <c r="K1256" s="386"/>
      <c r="L1256" s="395"/>
    </row>
    <row r="1257" spans="1:12" ht="12">
      <c r="A1257" s="383"/>
      <c r="B1257" s="37"/>
      <c r="C1257" s="383"/>
      <c r="D1257" s="378" t="s">
        <v>125</v>
      </c>
      <c r="E1257" s="378"/>
      <c r="F1257" s="379"/>
      <c r="G1257" s="379"/>
      <c r="H1257" s="379"/>
      <c r="I1257" s="378"/>
      <c r="J1257" s="380"/>
      <c r="K1257" s="380">
        <f t="shared" ref="K1257:L1257" si="208">SUM(K1243:K1255)</f>
        <v>622916.66666666674</v>
      </c>
      <c r="L1257" s="381">
        <f t="shared" si="208"/>
        <v>7475000</v>
      </c>
    </row>
    <row r="1258" spans="1:12" ht="12">
      <c r="A1258" s="383"/>
      <c r="B1258" s="37"/>
      <c r="C1258" s="383"/>
      <c r="D1258" s="383"/>
      <c r="E1258" s="379"/>
      <c r="F1258" s="379"/>
      <c r="G1258" s="379"/>
      <c r="H1258" s="379"/>
      <c r="I1258" s="379"/>
      <c r="J1258" s="379"/>
      <c r="K1258" s="386"/>
      <c r="L1258" s="381"/>
    </row>
    <row r="1259" spans="1:12" ht="12">
      <c r="A1259" s="383"/>
      <c r="B1259" s="37"/>
      <c r="C1259" s="37"/>
      <c r="D1259" s="378" t="s">
        <v>140</v>
      </c>
      <c r="E1259" s="378"/>
      <c r="F1259" s="379"/>
      <c r="G1259" s="379"/>
      <c r="H1259" s="379"/>
      <c r="I1259" s="378"/>
      <c r="J1259" s="392"/>
      <c r="K1259" s="380">
        <f t="shared" ref="K1259:L1259" si="209">SUM(K1220+K1241+K1257)</f>
        <v>1499138.7316666667</v>
      </c>
      <c r="L1259" s="381">
        <f t="shared" si="209"/>
        <v>17989664.780000001</v>
      </c>
    </row>
    <row r="1260" spans="1:12" ht="12">
      <c r="A1260" s="383"/>
      <c r="B1260" s="37"/>
      <c r="C1260" s="383"/>
      <c r="D1260" s="383"/>
      <c r="E1260" s="379"/>
      <c r="F1260" s="379"/>
      <c r="G1260" s="379"/>
      <c r="H1260" s="379"/>
      <c r="I1260" s="378"/>
      <c r="J1260" s="392"/>
      <c r="K1260" s="380"/>
      <c r="L1260" s="381"/>
    </row>
    <row r="1261" spans="1:12" ht="12">
      <c r="A1261" s="383"/>
      <c r="B1261" s="37"/>
      <c r="C1261" s="383"/>
      <c r="D1261" s="383"/>
      <c r="E1261" s="379"/>
      <c r="F1261" s="379"/>
      <c r="G1261" s="379"/>
      <c r="H1261" s="379"/>
      <c r="I1261" s="378"/>
      <c r="J1261" s="392"/>
      <c r="K1261" s="380"/>
      <c r="L1261" s="381"/>
    </row>
    <row r="1262" spans="1:12" ht="12">
      <c r="A1262" s="383"/>
      <c r="B1262" s="37"/>
      <c r="C1262" s="383"/>
      <c r="D1262" s="383"/>
      <c r="E1262" s="379"/>
      <c r="F1262" s="379"/>
      <c r="G1262" s="379"/>
      <c r="H1262" s="379"/>
      <c r="I1262" s="378"/>
      <c r="J1262" s="392"/>
      <c r="K1262" s="380"/>
      <c r="L1262" s="381"/>
    </row>
    <row r="1263" spans="1:12" ht="12">
      <c r="A1263" s="383"/>
      <c r="B1263" s="37"/>
      <c r="C1263" s="383"/>
      <c r="D1263" s="383"/>
      <c r="E1263" s="379"/>
      <c r="F1263" s="379"/>
      <c r="G1263" s="379"/>
      <c r="H1263" s="379"/>
      <c r="I1263" s="378"/>
      <c r="J1263" s="392"/>
      <c r="K1263" s="380"/>
      <c r="L1263" s="381"/>
    </row>
    <row r="1264" spans="1:12" ht="12">
      <c r="A1264" s="360" t="s">
        <v>91</v>
      </c>
      <c r="B1264" s="359">
        <v>1</v>
      </c>
      <c r="C1264" s="376"/>
      <c r="D1264" s="360" t="s">
        <v>93</v>
      </c>
      <c r="E1264" s="378"/>
      <c r="F1264" s="378"/>
      <c r="G1264" s="378"/>
      <c r="H1264" s="378"/>
      <c r="I1264" s="378"/>
      <c r="J1264" s="378"/>
      <c r="K1264" s="380"/>
      <c r="L1264" s="381"/>
    </row>
    <row r="1265" spans="1:12" ht="12">
      <c r="A1265" s="360" t="s">
        <v>94</v>
      </c>
      <c r="B1265" s="359">
        <v>3</v>
      </c>
      <c r="C1265" s="376"/>
      <c r="D1265" s="360" t="s">
        <v>154</v>
      </c>
      <c r="E1265" s="378"/>
      <c r="F1265" s="378"/>
      <c r="G1265" s="378"/>
      <c r="H1265" s="378"/>
      <c r="I1265" s="378"/>
      <c r="J1265" s="378"/>
      <c r="K1265" s="380"/>
      <c r="L1265" s="381"/>
    </row>
    <row r="1266" spans="1:12" ht="12">
      <c r="A1266" s="360" t="s">
        <v>96</v>
      </c>
      <c r="B1266" s="359">
        <v>9</v>
      </c>
      <c r="C1266" s="376"/>
      <c r="D1266" s="360" t="s">
        <v>325</v>
      </c>
      <c r="E1266" s="378"/>
      <c r="F1266" s="378"/>
      <c r="G1266" s="378"/>
      <c r="H1266" s="378"/>
      <c r="I1266" s="378"/>
      <c r="J1266" s="378"/>
      <c r="K1266" s="380"/>
      <c r="L1266" s="381"/>
    </row>
    <row r="1267" spans="1:12" ht="12">
      <c r="A1267" s="360" t="s">
        <v>97</v>
      </c>
      <c r="B1267" s="376" t="s">
        <v>54</v>
      </c>
      <c r="C1267" s="376"/>
      <c r="D1267" s="378" t="s">
        <v>55</v>
      </c>
      <c r="E1267" s="378"/>
      <c r="F1267" s="378"/>
      <c r="G1267" s="378"/>
      <c r="H1267" s="378"/>
      <c r="I1267" s="378"/>
      <c r="J1267" s="378"/>
      <c r="K1267" s="380"/>
      <c r="L1267" s="381"/>
    </row>
    <row r="1268" spans="1:12" ht="12">
      <c r="A1268" s="360" t="s">
        <v>99</v>
      </c>
      <c r="B1268" s="376" t="s">
        <v>78</v>
      </c>
      <c r="C1268" s="376"/>
      <c r="D1268" s="378" t="s">
        <v>435</v>
      </c>
      <c r="E1268" s="378"/>
      <c r="F1268" s="378"/>
      <c r="G1268" s="378"/>
      <c r="H1268" s="378"/>
      <c r="I1268" s="378"/>
      <c r="J1268" s="378"/>
      <c r="K1268" s="380"/>
      <c r="L1268" s="381"/>
    </row>
    <row r="1269" spans="1:12" ht="12">
      <c r="A1269" s="360"/>
      <c r="B1269" s="376"/>
      <c r="C1269" s="383"/>
      <c r="D1269" s="378"/>
      <c r="E1269" s="379"/>
      <c r="F1269" s="379"/>
      <c r="G1269" s="379"/>
      <c r="H1269" s="379"/>
      <c r="I1269" s="378"/>
      <c r="J1269" s="392"/>
      <c r="K1269" s="380"/>
      <c r="L1269" s="381"/>
    </row>
    <row r="1270" spans="1:12" ht="12">
      <c r="A1270" s="383"/>
      <c r="B1270" s="37"/>
      <c r="C1270" s="384" t="s">
        <v>447</v>
      </c>
      <c r="D1270" s="378" t="s">
        <v>102</v>
      </c>
      <c r="E1270" s="385" t="s">
        <v>448</v>
      </c>
      <c r="F1270" s="378"/>
      <c r="G1270" s="378"/>
      <c r="H1270" s="379"/>
      <c r="I1270" s="379"/>
      <c r="J1270" s="379"/>
      <c r="K1270" s="386"/>
      <c r="L1270" s="369"/>
    </row>
    <row r="1271" spans="1:12" ht="12">
      <c r="A1271" s="383"/>
      <c r="B1271" s="37"/>
      <c r="C1271" s="383"/>
      <c r="D1271" s="38"/>
      <c r="E1271" s="379"/>
      <c r="F1271" s="379"/>
      <c r="G1271" s="379"/>
      <c r="H1271" s="379"/>
      <c r="I1271" s="379"/>
      <c r="J1271" s="379"/>
      <c r="K1271" s="386"/>
      <c r="L1271" s="369"/>
    </row>
    <row r="1272" spans="1:12" ht="12">
      <c r="A1272" s="383" t="s">
        <v>104</v>
      </c>
      <c r="B1272" s="403" t="s">
        <v>105</v>
      </c>
      <c r="C1272" s="403" t="s">
        <v>106</v>
      </c>
      <c r="D1272" s="140" t="s">
        <v>107</v>
      </c>
      <c r="E1272" s="379"/>
      <c r="F1272" s="379"/>
      <c r="G1272" s="379"/>
      <c r="H1272" s="379"/>
      <c r="I1272" s="379"/>
      <c r="J1272" s="386"/>
      <c r="K1272" s="386">
        <f t="shared" ref="K1272:K1279" si="210">L1272/12</f>
        <v>328592.77999999997</v>
      </c>
      <c r="L1272" s="404">
        <v>3943113.36</v>
      </c>
    </row>
    <row r="1273" spans="1:12" ht="12">
      <c r="A1273" s="383" t="s">
        <v>104</v>
      </c>
      <c r="B1273" s="403" t="s">
        <v>108</v>
      </c>
      <c r="C1273" s="403" t="s">
        <v>106</v>
      </c>
      <c r="D1273" s="140" t="s">
        <v>109</v>
      </c>
      <c r="E1273" s="379"/>
      <c r="F1273" s="379"/>
      <c r="G1273" s="379"/>
      <c r="H1273" s="379"/>
      <c r="I1273" s="379"/>
      <c r="J1273" s="386"/>
      <c r="K1273" s="386">
        <f t="shared" si="210"/>
        <v>55007.040000000001</v>
      </c>
      <c r="L1273" s="404">
        <v>660084.47999999998</v>
      </c>
    </row>
    <row r="1274" spans="1:12" ht="12">
      <c r="A1274" s="383" t="s">
        <v>104</v>
      </c>
      <c r="B1274" s="403" t="s">
        <v>112</v>
      </c>
      <c r="C1274" s="403" t="s">
        <v>106</v>
      </c>
      <c r="D1274" s="140" t="s">
        <v>113</v>
      </c>
      <c r="E1274" s="379"/>
      <c r="F1274" s="379"/>
      <c r="G1274" s="379"/>
      <c r="H1274" s="379"/>
      <c r="I1274" s="379"/>
      <c r="J1274" s="386"/>
      <c r="K1274" s="386">
        <f t="shared" si="210"/>
        <v>8559</v>
      </c>
      <c r="L1274" s="404">
        <v>102708</v>
      </c>
    </row>
    <row r="1275" spans="1:12" ht="12">
      <c r="A1275" s="383" t="s">
        <v>104</v>
      </c>
      <c r="B1275" s="403" t="s">
        <v>114</v>
      </c>
      <c r="C1275" s="403" t="s">
        <v>106</v>
      </c>
      <c r="D1275" s="140" t="s">
        <v>115</v>
      </c>
      <c r="E1275" s="379"/>
      <c r="F1275" s="379"/>
      <c r="G1275" s="379"/>
      <c r="H1275" s="379"/>
      <c r="I1275" s="379"/>
      <c r="J1275" s="386"/>
      <c r="K1275" s="386">
        <f t="shared" si="210"/>
        <v>8043.2416666666659</v>
      </c>
      <c r="L1275" s="404">
        <v>96518.9</v>
      </c>
    </row>
    <row r="1276" spans="1:12" ht="12">
      <c r="A1276" s="383" t="s">
        <v>104</v>
      </c>
      <c r="B1276" s="403" t="s">
        <v>116</v>
      </c>
      <c r="C1276" s="403" t="s">
        <v>106</v>
      </c>
      <c r="D1276" s="390" t="s">
        <v>117</v>
      </c>
      <c r="E1276" s="379"/>
      <c r="F1276" s="379"/>
      <c r="G1276" s="379"/>
      <c r="H1276" s="379"/>
      <c r="I1276" s="379"/>
      <c r="J1276" s="386"/>
      <c r="K1276" s="386">
        <f t="shared" si="210"/>
        <v>71321.364166666666</v>
      </c>
      <c r="L1276" s="404">
        <v>855856.37</v>
      </c>
    </row>
    <row r="1277" spans="1:12" ht="12">
      <c r="A1277" s="383" t="s">
        <v>104</v>
      </c>
      <c r="B1277" s="403" t="s">
        <v>119</v>
      </c>
      <c r="C1277" s="403" t="s">
        <v>106</v>
      </c>
      <c r="D1277" s="390" t="s">
        <v>120</v>
      </c>
      <c r="E1277" s="379"/>
      <c r="F1277" s="379"/>
      <c r="G1277" s="379"/>
      <c r="H1277" s="379"/>
      <c r="I1277" s="379"/>
      <c r="J1277" s="386"/>
      <c r="K1277" s="386">
        <f t="shared" si="210"/>
        <v>38851.82</v>
      </c>
      <c r="L1277" s="404">
        <v>466221.84</v>
      </c>
    </row>
    <row r="1278" spans="1:12" ht="12">
      <c r="A1278" s="383" t="s">
        <v>104</v>
      </c>
      <c r="B1278" s="403" t="s">
        <v>121</v>
      </c>
      <c r="C1278" s="403" t="s">
        <v>106</v>
      </c>
      <c r="D1278" s="140" t="s">
        <v>122</v>
      </c>
      <c r="E1278" s="379"/>
      <c r="F1278" s="379"/>
      <c r="G1278" s="379"/>
      <c r="H1278" s="379"/>
      <c r="I1278" s="379"/>
      <c r="J1278" s="386"/>
      <c r="K1278" s="386">
        <f t="shared" si="210"/>
        <v>23316.799999999999</v>
      </c>
      <c r="L1278" s="391">
        <v>279801.59999999998</v>
      </c>
    </row>
    <row r="1279" spans="1:12" ht="12">
      <c r="A1279" s="383" t="s">
        <v>104</v>
      </c>
      <c r="B1279" s="403" t="s">
        <v>123</v>
      </c>
      <c r="C1279" s="403" t="s">
        <v>106</v>
      </c>
      <c r="D1279" s="140" t="s">
        <v>124</v>
      </c>
      <c r="E1279" s="379"/>
      <c r="F1279" s="379"/>
      <c r="G1279" s="379"/>
      <c r="H1279" s="379"/>
      <c r="I1279" s="379"/>
      <c r="J1279" s="386"/>
      <c r="K1279" s="386">
        <f t="shared" si="210"/>
        <v>13446.033333333333</v>
      </c>
      <c r="L1279" s="404">
        <v>161352.4</v>
      </c>
    </row>
    <row r="1280" spans="1:12" ht="12">
      <c r="A1280" s="383"/>
      <c r="B1280" s="37"/>
      <c r="C1280" s="383"/>
      <c r="D1280" s="378" t="s">
        <v>125</v>
      </c>
      <c r="E1280" s="378"/>
      <c r="F1280" s="379"/>
      <c r="G1280" s="379"/>
      <c r="H1280" s="379"/>
      <c r="I1280" s="378"/>
      <c r="J1280" s="380"/>
      <c r="K1280" s="380">
        <f t="shared" ref="K1280" si="211">SUM(K1272:K1279)</f>
        <v>547138.0791666666</v>
      </c>
      <c r="L1280" s="381">
        <f>SUM(L1272:L1279)</f>
        <v>6565656.9500000002</v>
      </c>
    </row>
    <row r="1281" spans="1:12" ht="12">
      <c r="A1281" s="383"/>
      <c r="B1281" s="37"/>
      <c r="C1281" s="383"/>
      <c r="D1281" s="38"/>
      <c r="E1281" s="379"/>
      <c r="F1281" s="379"/>
      <c r="G1281" s="379"/>
      <c r="H1281" s="379"/>
      <c r="I1281" s="378"/>
      <c r="J1281" s="380"/>
      <c r="K1281" s="380"/>
      <c r="L1281" s="381"/>
    </row>
    <row r="1282" spans="1:12" ht="12">
      <c r="A1282" s="383" t="s">
        <v>104</v>
      </c>
      <c r="B1282" s="403">
        <v>2111</v>
      </c>
      <c r="C1282" s="403" t="s">
        <v>106</v>
      </c>
      <c r="D1282" s="379" t="s">
        <v>127</v>
      </c>
      <c r="E1282" s="379"/>
      <c r="F1282" s="379"/>
      <c r="G1282" s="379"/>
      <c r="H1282" s="379"/>
      <c r="I1282" s="379"/>
      <c r="J1282" s="394"/>
      <c r="K1282" s="386">
        <f t="shared" ref="K1282:K1287" si="212">L1282/12</f>
        <v>0</v>
      </c>
      <c r="L1282" s="395">
        <v>0</v>
      </c>
    </row>
    <row r="1283" spans="1:12" ht="12">
      <c r="A1283" s="383" t="s">
        <v>104</v>
      </c>
      <c r="B1283" s="403">
        <v>2211</v>
      </c>
      <c r="C1283" s="403" t="s">
        <v>106</v>
      </c>
      <c r="D1283" s="406" t="s">
        <v>132</v>
      </c>
      <c r="E1283" s="379"/>
      <c r="F1283" s="379"/>
      <c r="G1283" s="379"/>
      <c r="H1283" s="379"/>
      <c r="I1283" s="379"/>
      <c r="J1283" s="394"/>
      <c r="K1283" s="386">
        <f t="shared" si="212"/>
        <v>0</v>
      </c>
      <c r="L1283" s="395">
        <v>0</v>
      </c>
    </row>
    <row r="1284" spans="1:12" ht="12">
      <c r="A1284" s="383" t="s">
        <v>104</v>
      </c>
      <c r="B1284" s="403">
        <v>2141</v>
      </c>
      <c r="C1284" s="403" t="s">
        <v>106</v>
      </c>
      <c r="D1284" s="396" t="s">
        <v>129</v>
      </c>
      <c r="E1284" s="379"/>
      <c r="F1284" s="379"/>
      <c r="G1284" s="379"/>
      <c r="H1284" s="379"/>
      <c r="I1284" s="379"/>
      <c r="J1284" s="394"/>
      <c r="K1284" s="386">
        <f t="shared" si="212"/>
        <v>0</v>
      </c>
      <c r="L1284" s="395">
        <v>0</v>
      </c>
    </row>
    <row r="1285" spans="1:12" ht="12">
      <c r="A1285" s="383" t="s">
        <v>104</v>
      </c>
      <c r="B1285" s="403">
        <v>2161</v>
      </c>
      <c r="C1285" s="403" t="s">
        <v>106</v>
      </c>
      <c r="D1285" s="379" t="s">
        <v>131</v>
      </c>
      <c r="E1285" s="379"/>
      <c r="F1285" s="379"/>
      <c r="G1285" s="379"/>
      <c r="H1285" s="379"/>
      <c r="I1285" s="379"/>
      <c r="J1285" s="394"/>
      <c r="K1285" s="386">
        <f t="shared" si="212"/>
        <v>0</v>
      </c>
      <c r="L1285" s="395">
        <v>0</v>
      </c>
    </row>
    <row r="1286" spans="1:12" ht="12">
      <c r="A1286" s="383" t="s">
        <v>104</v>
      </c>
      <c r="B1286" s="403">
        <v>2611</v>
      </c>
      <c r="C1286" s="403" t="s">
        <v>106</v>
      </c>
      <c r="D1286" s="406" t="s">
        <v>133</v>
      </c>
      <c r="E1286" s="379"/>
      <c r="F1286" s="379"/>
      <c r="G1286" s="379"/>
      <c r="H1286" s="379"/>
      <c r="I1286" s="379"/>
      <c r="J1286" s="394"/>
      <c r="K1286" s="386">
        <f t="shared" si="212"/>
        <v>0</v>
      </c>
      <c r="L1286" s="395">
        <v>0</v>
      </c>
    </row>
    <row r="1287" spans="1:12" ht="12">
      <c r="A1287" s="383" t="s">
        <v>104</v>
      </c>
      <c r="B1287" s="403">
        <v>2911</v>
      </c>
      <c r="C1287" s="403" t="s">
        <v>106</v>
      </c>
      <c r="D1287" s="406" t="s">
        <v>186</v>
      </c>
      <c r="E1287" s="379"/>
      <c r="F1287" s="379"/>
      <c r="G1287" s="379"/>
      <c r="H1287" s="379"/>
      <c r="I1287" s="379"/>
      <c r="J1287" s="394"/>
      <c r="K1287" s="386">
        <f t="shared" si="212"/>
        <v>0</v>
      </c>
      <c r="L1287" s="395">
        <v>0</v>
      </c>
    </row>
    <row r="1288" spans="1:12" ht="12">
      <c r="A1288" s="383"/>
      <c r="B1288" s="403"/>
      <c r="C1288" s="403"/>
      <c r="D1288" s="406"/>
      <c r="E1288" s="379"/>
      <c r="F1288" s="379"/>
      <c r="G1288" s="379"/>
      <c r="H1288" s="379"/>
      <c r="I1288" s="379"/>
      <c r="J1288" s="394"/>
      <c r="K1288" s="386"/>
      <c r="L1288" s="395"/>
    </row>
    <row r="1289" spans="1:12" ht="12">
      <c r="A1289" s="383"/>
      <c r="B1289" s="383"/>
      <c r="C1289" s="37"/>
      <c r="D1289" s="378" t="s">
        <v>125</v>
      </c>
      <c r="E1289" s="378"/>
      <c r="F1289" s="379"/>
      <c r="G1289" s="379"/>
      <c r="H1289" s="379"/>
      <c r="I1289" s="378"/>
      <c r="J1289" s="380"/>
      <c r="K1289" s="380">
        <f t="shared" ref="K1289" si="213">SUM(K1282:K1287)</f>
        <v>0</v>
      </c>
      <c r="L1289" s="381">
        <f>SUM(L1282:L1287)</f>
        <v>0</v>
      </c>
    </row>
    <row r="1290" spans="1:12" ht="12">
      <c r="A1290" s="383"/>
      <c r="B1290" s="383"/>
      <c r="C1290" s="37"/>
      <c r="D1290" s="379"/>
      <c r="E1290" s="379"/>
      <c r="F1290" s="379"/>
      <c r="G1290" s="379"/>
      <c r="H1290" s="379"/>
      <c r="I1290" s="378"/>
      <c r="J1290" s="380"/>
      <c r="K1290" s="380"/>
      <c r="L1290" s="381"/>
    </row>
    <row r="1291" spans="1:12" ht="12">
      <c r="A1291" s="383" t="s">
        <v>104</v>
      </c>
      <c r="B1291" s="403">
        <v>3361</v>
      </c>
      <c r="C1291" s="403" t="s">
        <v>106</v>
      </c>
      <c r="D1291" s="379" t="s">
        <v>134</v>
      </c>
      <c r="E1291" s="379"/>
      <c r="F1291" s="379"/>
      <c r="G1291" s="379"/>
      <c r="H1291" s="379"/>
      <c r="I1291" s="379"/>
      <c r="J1291" s="394"/>
      <c r="K1291" s="386">
        <f t="shared" ref="K1291:K1293" si="214">L1291/12</f>
        <v>0</v>
      </c>
      <c r="L1291" s="395">
        <v>0</v>
      </c>
    </row>
    <row r="1292" spans="1:12" ht="12">
      <c r="A1292" s="383" t="s">
        <v>104</v>
      </c>
      <c r="B1292" s="403">
        <v>3711</v>
      </c>
      <c r="C1292" s="403" t="s">
        <v>106</v>
      </c>
      <c r="D1292" s="379" t="s">
        <v>135</v>
      </c>
      <c r="E1292" s="379"/>
      <c r="F1292" s="379"/>
      <c r="G1292" s="379"/>
      <c r="H1292" s="379"/>
      <c r="I1292" s="379"/>
      <c r="J1292" s="394"/>
      <c r="K1292" s="386">
        <f t="shared" si="214"/>
        <v>0</v>
      </c>
      <c r="L1292" s="395">
        <v>0</v>
      </c>
    </row>
    <row r="1293" spans="1:12" ht="12">
      <c r="A1293" s="383" t="s">
        <v>104</v>
      </c>
      <c r="B1293" s="403">
        <v>3751</v>
      </c>
      <c r="C1293" s="403" t="s">
        <v>106</v>
      </c>
      <c r="D1293" s="379" t="s">
        <v>139</v>
      </c>
      <c r="E1293" s="379"/>
      <c r="F1293" s="379"/>
      <c r="G1293" s="379"/>
      <c r="H1293" s="379"/>
      <c r="I1293" s="379"/>
      <c r="J1293" s="394"/>
      <c r="K1293" s="386">
        <f t="shared" si="214"/>
        <v>0</v>
      </c>
      <c r="L1293" s="395">
        <v>0</v>
      </c>
    </row>
    <row r="1294" spans="1:12" ht="12">
      <c r="A1294" s="383"/>
      <c r="B1294" s="403"/>
      <c r="C1294" s="403"/>
      <c r="D1294" s="379"/>
      <c r="E1294" s="379"/>
      <c r="F1294" s="379"/>
      <c r="G1294" s="379"/>
      <c r="H1294" s="379"/>
      <c r="I1294" s="379"/>
      <c r="J1294" s="394"/>
      <c r="K1294" s="386"/>
      <c r="L1294" s="395"/>
    </row>
    <row r="1295" spans="1:12" ht="12">
      <c r="A1295" s="383"/>
      <c r="B1295" s="37"/>
      <c r="C1295" s="383"/>
      <c r="D1295" s="378" t="s">
        <v>125</v>
      </c>
      <c r="E1295" s="378"/>
      <c r="F1295" s="379"/>
      <c r="G1295" s="379"/>
      <c r="H1295" s="379"/>
      <c r="I1295" s="378"/>
      <c r="J1295" s="380"/>
      <c r="K1295" s="380">
        <f t="shared" ref="K1295:L1295" si="215">SUM(K1291:K1293)</f>
        <v>0</v>
      </c>
      <c r="L1295" s="381">
        <f t="shared" si="215"/>
        <v>0</v>
      </c>
    </row>
    <row r="1296" spans="1:12" ht="12">
      <c r="A1296" s="383"/>
      <c r="B1296" s="37"/>
      <c r="C1296" s="383"/>
      <c r="D1296" s="383"/>
      <c r="E1296" s="379"/>
      <c r="F1296" s="379"/>
      <c r="G1296" s="379"/>
      <c r="H1296" s="379"/>
      <c r="I1296" s="379"/>
      <c r="J1296" s="379"/>
      <c r="K1296" s="386"/>
      <c r="L1296" s="381"/>
    </row>
    <row r="1297" spans="1:12" ht="12">
      <c r="A1297" s="383"/>
      <c r="B1297" s="397"/>
      <c r="C1297" s="37"/>
      <c r="D1297" s="378" t="s">
        <v>140</v>
      </c>
      <c r="E1297" s="378"/>
      <c r="F1297" s="379"/>
      <c r="G1297" s="379"/>
      <c r="H1297" s="379"/>
      <c r="I1297" s="378"/>
      <c r="J1297" s="392"/>
      <c r="K1297" s="380">
        <f t="shared" ref="K1297:L1297" si="216">SUM(K1280+K1289+K1295)</f>
        <v>547138.0791666666</v>
      </c>
      <c r="L1297" s="381">
        <f t="shared" si="216"/>
        <v>6565656.9500000002</v>
      </c>
    </row>
    <row r="1298" spans="1:12" ht="12">
      <c r="A1298" s="383"/>
      <c r="B1298" s="397"/>
      <c r="C1298" s="37"/>
      <c r="D1298" s="379"/>
      <c r="E1298" s="379"/>
      <c r="F1298" s="379"/>
      <c r="G1298" s="379"/>
      <c r="H1298" s="379"/>
      <c r="I1298" s="379"/>
      <c r="J1298" s="386"/>
      <c r="K1298" s="386"/>
      <c r="L1298" s="395"/>
    </row>
    <row r="1299" spans="1:12" ht="12">
      <c r="A1299" s="383"/>
      <c r="B1299" s="397"/>
      <c r="C1299" s="37"/>
      <c r="D1299" s="379"/>
      <c r="E1299" s="379"/>
      <c r="F1299" s="379"/>
      <c r="G1299" s="379"/>
      <c r="H1299" s="379"/>
      <c r="I1299" s="379"/>
      <c r="J1299" s="386"/>
      <c r="K1299" s="386"/>
      <c r="L1299" s="395"/>
    </row>
    <row r="1300" spans="1:12" ht="12">
      <c r="A1300" s="383"/>
      <c r="B1300" s="397"/>
      <c r="C1300" s="37"/>
      <c r="D1300" s="379"/>
      <c r="E1300" s="379"/>
      <c r="F1300" s="379"/>
      <c r="G1300" s="379"/>
      <c r="H1300" s="379"/>
      <c r="I1300" s="379"/>
      <c r="J1300" s="386"/>
      <c r="K1300" s="386"/>
      <c r="L1300" s="395"/>
    </row>
    <row r="1301" spans="1:12" ht="12">
      <c r="A1301" s="383"/>
      <c r="B1301" s="397"/>
      <c r="C1301" s="37"/>
      <c r="D1301" s="379"/>
      <c r="E1301" s="379"/>
      <c r="F1301" s="379"/>
      <c r="G1301" s="379"/>
      <c r="H1301" s="379"/>
      <c r="I1301" s="379"/>
      <c r="J1301" s="386"/>
      <c r="K1301" s="386"/>
      <c r="L1301" s="395"/>
    </row>
    <row r="1302" spans="1:12" ht="12">
      <c r="A1302" s="360" t="s">
        <v>91</v>
      </c>
      <c r="B1302" s="359">
        <v>1</v>
      </c>
      <c r="C1302" s="376"/>
      <c r="D1302" s="360" t="s">
        <v>93</v>
      </c>
      <c r="E1302" s="378"/>
      <c r="F1302" s="378"/>
      <c r="G1302" s="378"/>
      <c r="H1302" s="378"/>
      <c r="I1302" s="378"/>
      <c r="J1302" s="378"/>
      <c r="K1302" s="380"/>
      <c r="L1302" s="381"/>
    </row>
    <row r="1303" spans="1:12" ht="12">
      <c r="A1303" s="360" t="s">
        <v>94</v>
      </c>
      <c r="B1303" s="359">
        <v>3</v>
      </c>
      <c r="C1303" s="376"/>
      <c r="D1303" s="360" t="s">
        <v>154</v>
      </c>
      <c r="E1303" s="378"/>
      <c r="F1303" s="378"/>
      <c r="G1303" s="378"/>
      <c r="H1303" s="378"/>
      <c r="I1303" s="378"/>
      <c r="J1303" s="378"/>
      <c r="K1303" s="380"/>
      <c r="L1303" s="381"/>
    </row>
    <row r="1304" spans="1:12" ht="12">
      <c r="A1304" s="360" t="s">
        <v>96</v>
      </c>
      <c r="B1304" s="359">
        <v>9</v>
      </c>
      <c r="C1304" s="376"/>
      <c r="D1304" s="360" t="s">
        <v>325</v>
      </c>
      <c r="E1304" s="378"/>
      <c r="F1304" s="378"/>
      <c r="G1304" s="378"/>
      <c r="H1304" s="378"/>
      <c r="I1304" s="378"/>
      <c r="J1304" s="378"/>
      <c r="K1304" s="380"/>
      <c r="L1304" s="381"/>
    </row>
    <row r="1305" spans="1:12" ht="12">
      <c r="A1305" s="360" t="s">
        <v>97</v>
      </c>
      <c r="B1305" s="376" t="s">
        <v>54</v>
      </c>
      <c r="C1305" s="376"/>
      <c r="D1305" s="378" t="s">
        <v>55</v>
      </c>
      <c r="E1305" s="378"/>
      <c r="F1305" s="378"/>
      <c r="G1305" s="378"/>
      <c r="H1305" s="378"/>
      <c r="I1305" s="378"/>
      <c r="J1305" s="378"/>
      <c r="K1305" s="380"/>
      <c r="L1305" s="381"/>
    </row>
    <row r="1306" spans="1:12" ht="12">
      <c r="A1306" s="360" t="s">
        <v>99</v>
      </c>
      <c r="B1306" s="376" t="s">
        <v>78</v>
      </c>
      <c r="C1306" s="376"/>
      <c r="D1306" s="378" t="s">
        <v>435</v>
      </c>
      <c r="E1306" s="378"/>
      <c r="F1306" s="378"/>
      <c r="G1306" s="378"/>
      <c r="H1306" s="378"/>
      <c r="I1306" s="378"/>
      <c r="J1306" s="378"/>
      <c r="K1306" s="380"/>
      <c r="L1306" s="381"/>
    </row>
    <row r="1307" spans="1:12" ht="12">
      <c r="A1307" s="383"/>
      <c r="B1307" s="37"/>
      <c r="C1307" s="383"/>
      <c r="D1307" s="383"/>
      <c r="E1307" s="379"/>
      <c r="F1307" s="379"/>
      <c r="G1307" s="379"/>
      <c r="H1307" s="379"/>
      <c r="I1307" s="378"/>
      <c r="J1307" s="392"/>
      <c r="K1307" s="380"/>
      <c r="L1307" s="381"/>
    </row>
    <row r="1308" spans="1:12" ht="12">
      <c r="A1308" s="383"/>
      <c r="B1308" s="37"/>
      <c r="C1308" s="384" t="s">
        <v>451</v>
      </c>
      <c r="D1308" s="378" t="s">
        <v>102</v>
      </c>
      <c r="E1308" s="385" t="s">
        <v>452</v>
      </c>
      <c r="F1308" s="379"/>
      <c r="G1308" s="379"/>
      <c r="H1308" s="379"/>
      <c r="I1308" s="379"/>
      <c r="J1308" s="379"/>
      <c r="K1308" s="386"/>
      <c r="L1308" s="369"/>
    </row>
    <row r="1309" spans="1:12" ht="12">
      <c r="A1309" s="383" t="s">
        <v>104</v>
      </c>
      <c r="B1309" s="403" t="s">
        <v>105</v>
      </c>
      <c r="C1309" s="403" t="s">
        <v>106</v>
      </c>
      <c r="D1309" s="140" t="s">
        <v>107</v>
      </c>
      <c r="E1309" s="379"/>
      <c r="F1309" s="379"/>
      <c r="G1309" s="379"/>
      <c r="H1309" s="379"/>
      <c r="I1309" s="379"/>
      <c r="J1309" s="386"/>
      <c r="K1309" s="386">
        <f t="shared" ref="K1309:K1317" si="217">L1309/12</f>
        <v>348943.98</v>
      </c>
      <c r="L1309" s="404">
        <v>4187327.76</v>
      </c>
    </row>
    <row r="1310" spans="1:12" ht="12">
      <c r="A1310" s="383" t="s">
        <v>104</v>
      </c>
      <c r="B1310" s="403" t="s">
        <v>108</v>
      </c>
      <c r="C1310" s="403" t="s">
        <v>106</v>
      </c>
      <c r="D1310" s="140" t="s">
        <v>109</v>
      </c>
      <c r="E1310" s="379"/>
      <c r="F1310" s="379"/>
      <c r="G1310" s="379"/>
      <c r="H1310" s="379"/>
      <c r="I1310" s="379"/>
      <c r="J1310" s="386"/>
      <c r="K1310" s="386">
        <f t="shared" si="217"/>
        <v>24169.320000000003</v>
      </c>
      <c r="L1310" s="404">
        <v>290031.84000000003</v>
      </c>
    </row>
    <row r="1311" spans="1:12" ht="12">
      <c r="A1311" s="383" t="s">
        <v>104</v>
      </c>
      <c r="B1311" s="403" t="s">
        <v>110</v>
      </c>
      <c r="C1311" s="403" t="s">
        <v>106</v>
      </c>
      <c r="D1311" s="140" t="s">
        <v>111</v>
      </c>
      <c r="E1311" s="379"/>
      <c r="F1311" s="379"/>
      <c r="G1311" s="379"/>
      <c r="H1311" s="379"/>
      <c r="I1311" s="379"/>
      <c r="J1311" s="386"/>
      <c r="K1311" s="386">
        <f t="shared" si="217"/>
        <v>54789.715833333328</v>
      </c>
      <c r="L1311" s="404">
        <v>657476.59</v>
      </c>
    </row>
    <row r="1312" spans="1:12" ht="12">
      <c r="A1312" s="383" t="s">
        <v>104</v>
      </c>
      <c r="B1312" s="403" t="s">
        <v>112</v>
      </c>
      <c r="C1312" s="403" t="s">
        <v>106</v>
      </c>
      <c r="D1312" s="140" t="s">
        <v>113</v>
      </c>
      <c r="E1312" s="379"/>
      <c r="F1312" s="379"/>
      <c r="G1312" s="379"/>
      <c r="H1312" s="379"/>
      <c r="I1312" s="379"/>
      <c r="J1312" s="386"/>
      <c r="K1312" s="386">
        <f t="shared" si="217"/>
        <v>5667</v>
      </c>
      <c r="L1312" s="404">
        <v>68004</v>
      </c>
    </row>
    <row r="1313" spans="1:12" ht="12">
      <c r="A1313" s="383" t="s">
        <v>104</v>
      </c>
      <c r="B1313" s="403" t="s">
        <v>114</v>
      </c>
      <c r="C1313" s="403" t="s">
        <v>106</v>
      </c>
      <c r="D1313" s="140" t="s">
        <v>115</v>
      </c>
      <c r="E1313" s="379"/>
      <c r="F1313" s="379"/>
      <c r="G1313" s="379"/>
      <c r="H1313" s="379"/>
      <c r="I1313" s="379"/>
      <c r="J1313" s="386"/>
      <c r="K1313" s="386">
        <f t="shared" si="217"/>
        <v>7813.7533333333331</v>
      </c>
      <c r="L1313" s="404">
        <v>93765.04</v>
      </c>
    </row>
    <row r="1314" spans="1:12" ht="12">
      <c r="A1314" s="383" t="s">
        <v>104</v>
      </c>
      <c r="B1314" s="403" t="s">
        <v>116</v>
      </c>
      <c r="C1314" s="403" t="s">
        <v>106</v>
      </c>
      <c r="D1314" s="390" t="s">
        <v>117</v>
      </c>
      <c r="E1314" s="379"/>
      <c r="F1314" s="379"/>
      <c r="G1314" s="379"/>
      <c r="H1314" s="379"/>
      <c r="I1314" s="379"/>
      <c r="J1314" s="386"/>
      <c r="K1314" s="386">
        <f t="shared" si="217"/>
        <v>76492.258333333331</v>
      </c>
      <c r="L1314" s="404">
        <v>917907.1</v>
      </c>
    </row>
    <row r="1315" spans="1:12" ht="12">
      <c r="A1315" s="383" t="s">
        <v>104</v>
      </c>
      <c r="B1315" s="403" t="s">
        <v>119</v>
      </c>
      <c r="C1315" s="403" t="s">
        <v>106</v>
      </c>
      <c r="D1315" s="390" t="s">
        <v>120</v>
      </c>
      <c r="E1315" s="379"/>
      <c r="F1315" s="379"/>
      <c r="G1315" s="379"/>
      <c r="H1315" s="379"/>
      <c r="I1315" s="379"/>
      <c r="J1315" s="386"/>
      <c r="K1315" s="386">
        <f t="shared" si="217"/>
        <v>42263.299999999996</v>
      </c>
      <c r="L1315" s="404">
        <v>507159.6</v>
      </c>
    </row>
    <row r="1316" spans="1:12" ht="12">
      <c r="A1316" s="383" t="s">
        <v>104</v>
      </c>
      <c r="B1316" s="403" t="s">
        <v>121</v>
      </c>
      <c r="C1316" s="403" t="s">
        <v>106</v>
      </c>
      <c r="D1316" s="140" t="s">
        <v>122</v>
      </c>
      <c r="E1316" s="379"/>
      <c r="F1316" s="379"/>
      <c r="G1316" s="379"/>
      <c r="H1316" s="379"/>
      <c r="I1316" s="379"/>
      <c r="J1316" s="386"/>
      <c r="K1316" s="386">
        <f t="shared" si="217"/>
        <v>17936</v>
      </c>
      <c r="L1316" s="391">
        <v>215232</v>
      </c>
    </row>
    <row r="1317" spans="1:12" ht="12">
      <c r="A1317" s="383" t="s">
        <v>104</v>
      </c>
      <c r="B1317" s="403" t="s">
        <v>123</v>
      </c>
      <c r="C1317" s="403" t="s">
        <v>106</v>
      </c>
      <c r="D1317" s="140" t="s">
        <v>124</v>
      </c>
      <c r="E1317" s="379"/>
      <c r="F1317" s="379"/>
      <c r="G1317" s="379"/>
      <c r="H1317" s="379"/>
      <c r="I1317" s="379"/>
      <c r="J1317" s="386"/>
      <c r="K1317" s="386">
        <f t="shared" si="217"/>
        <v>9033.75</v>
      </c>
      <c r="L1317" s="404">
        <v>108405</v>
      </c>
    </row>
    <row r="1318" spans="1:12" ht="12">
      <c r="A1318" s="383"/>
      <c r="B1318" s="403"/>
      <c r="C1318" s="403"/>
      <c r="D1318" s="140"/>
      <c r="E1318" s="379"/>
      <c r="F1318" s="379"/>
      <c r="G1318" s="379"/>
      <c r="H1318" s="379"/>
      <c r="I1318" s="379"/>
      <c r="J1318" s="386"/>
      <c r="K1318" s="386"/>
      <c r="L1318" s="404"/>
    </row>
    <row r="1319" spans="1:12" ht="12">
      <c r="A1319" s="383"/>
      <c r="B1319" s="37"/>
      <c r="C1319" s="383"/>
      <c r="D1319" s="378" t="s">
        <v>125</v>
      </c>
      <c r="E1319" s="378"/>
      <c r="F1319" s="379"/>
      <c r="G1319" s="379"/>
      <c r="H1319" s="379"/>
      <c r="I1319" s="378"/>
      <c r="J1319" s="380"/>
      <c r="K1319" s="380">
        <f t="shared" ref="K1319" si="218">SUM(K1309:K1317)</f>
        <v>587109.07750000001</v>
      </c>
      <c r="L1319" s="381">
        <f>SUM(L1309:L1317)</f>
        <v>7045308.9299999988</v>
      </c>
    </row>
    <row r="1320" spans="1:12" ht="12">
      <c r="A1320" s="383"/>
      <c r="B1320" s="37"/>
      <c r="C1320" s="383"/>
      <c r="D1320" s="360"/>
      <c r="E1320" s="378"/>
      <c r="F1320" s="379"/>
      <c r="G1320" s="379"/>
      <c r="H1320" s="379"/>
      <c r="I1320" s="379"/>
      <c r="J1320" s="379"/>
      <c r="K1320" s="386"/>
      <c r="L1320" s="369"/>
    </row>
    <row r="1321" spans="1:12" ht="12">
      <c r="A1321" s="383" t="s">
        <v>104</v>
      </c>
      <c r="B1321" s="403">
        <v>2111</v>
      </c>
      <c r="C1321" s="403" t="s">
        <v>106</v>
      </c>
      <c r="D1321" s="379" t="s">
        <v>127</v>
      </c>
      <c r="E1321" s="379"/>
      <c r="F1321" s="379"/>
      <c r="G1321" s="379"/>
      <c r="H1321" s="379"/>
      <c r="I1321" s="379"/>
      <c r="J1321" s="394"/>
      <c r="K1321" s="386">
        <f t="shared" ref="K1321:K1325" si="219">L1321/12</f>
        <v>0</v>
      </c>
      <c r="L1321" s="395">
        <v>0</v>
      </c>
    </row>
    <row r="1322" spans="1:12" ht="12">
      <c r="A1322" s="383" t="s">
        <v>104</v>
      </c>
      <c r="B1322" s="403">
        <v>2141</v>
      </c>
      <c r="C1322" s="403" t="s">
        <v>106</v>
      </c>
      <c r="D1322" s="396" t="s">
        <v>129</v>
      </c>
      <c r="E1322" s="379"/>
      <c r="F1322" s="379"/>
      <c r="G1322" s="379"/>
      <c r="H1322" s="379"/>
      <c r="I1322" s="379"/>
      <c r="J1322" s="394"/>
      <c r="K1322" s="386">
        <f t="shared" si="219"/>
        <v>0</v>
      </c>
      <c r="L1322" s="395">
        <v>0</v>
      </c>
    </row>
    <row r="1323" spans="1:12" ht="12">
      <c r="A1323" s="383" t="s">
        <v>104</v>
      </c>
      <c r="B1323" s="403">
        <v>2211</v>
      </c>
      <c r="C1323" s="403" t="s">
        <v>106</v>
      </c>
      <c r="D1323" s="406" t="s">
        <v>132</v>
      </c>
      <c r="E1323" s="379"/>
      <c r="F1323" s="379"/>
      <c r="G1323" s="379"/>
      <c r="H1323" s="379"/>
      <c r="I1323" s="379"/>
      <c r="J1323" s="394"/>
      <c r="K1323" s="386">
        <f t="shared" si="219"/>
        <v>0</v>
      </c>
      <c r="L1323" s="395">
        <v>0</v>
      </c>
    </row>
    <row r="1324" spans="1:12" ht="12">
      <c r="A1324" s="383" t="s">
        <v>104</v>
      </c>
      <c r="B1324" s="403">
        <v>2461</v>
      </c>
      <c r="C1324" s="403" t="s">
        <v>106</v>
      </c>
      <c r="D1324" s="406" t="s">
        <v>215</v>
      </c>
      <c r="E1324" s="379"/>
      <c r="F1324" s="379"/>
      <c r="G1324" s="379"/>
      <c r="H1324" s="379"/>
      <c r="I1324" s="379"/>
      <c r="J1324" s="394"/>
      <c r="K1324" s="386">
        <f t="shared" si="219"/>
        <v>0</v>
      </c>
      <c r="L1324" s="395">
        <v>0</v>
      </c>
    </row>
    <row r="1325" spans="1:12" ht="12">
      <c r="A1325" s="383" t="s">
        <v>104</v>
      </c>
      <c r="B1325" s="383" t="s">
        <v>193</v>
      </c>
      <c r="C1325" s="37" t="s">
        <v>106</v>
      </c>
      <c r="D1325" s="406" t="s">
        <v>133</v>
      </c>
      <c r="E1325" s="378"/>
      <c r="F1325" s="379"/>
      <c r="G1325" s="379"/>
      <c r="H1325" s="379"/>
      <c r="I1325" s="378"/>
      <c r="J1325" s="380"/>
      <c r="K1325" s="386">
        <f t="shared" si="219"/>
        <v>0</v>
      </c>
      <c r="L1325" s="381">
        <v>0</v>
      </c>
    </row>
    <row r="1326" spans="1:12" ht="12">
      <c r="A1326" s="383"/>
      <c r="B1326" s="383"/>
      <c r="C1326" s="37"/>
      <c r="D1326" s="406"/>
      <c r="E1326" s="378"/>
      <c r="F1326" s="379"/>
      <c r="G1326" s="379"/>
      <c r="H1326" s="379"/>
      <c r="I1326" s="378"/>
      <c r="J1326" s="380"/>
      <c r="K1326" s="386"/>
      <c r="L1326" s="381"/>
    </row>
    <row r="1327" spans="1:12" ht="12">
      <c r="A1327" s="383"/>
      <c r="B1327" s="383"/>
      <c r="C1327" s="37"/>
      <c r="D1327" s="378" t="s">
        <v>125</v>
      </c>
      <c r="E1327" s="378"/>
      <c r="F1327" s="379"/>
      <c r="G1327" s="379"/>
      <c r="H1327" s="379"/>
      <c r="I1327" s="378"/>
      <c r="J1327" s="380"/>
      <c r="K1327" s="380">
        <f t="shared" ref="K1327:L1327" si="220">SUM(K1321:K1325)</f>
        <v>0</v>
      </c>
      <c r="L1327" s="381">
        <f t="shared" si="220"/>
        <v>0</v>
      </c>
    </row>
    <row r="1328" spans="1:12" ht="12">
      <c r="A1328" s="383"/>
      <c r="B1328" s="383"/>
      <c r="C1328" s="37"/>
      <c r="D1328" s="379"/>
      <c r="E1328" s="379"/>
      <c r="F1328" s="379"/>
      <c r="G1328" s="379"/>
      <c r="H1328" s="379"/>
      <c r="I1328" s="378"/>
      <c r="J1328" s="392"/>
      <c r="K1328" s="380"/>
      <c r="L1328" s="381"/>
    </row>
    <row r="1329" spans="1:12" ht="12">
      <c r="A1329" s="383" t="s">
        <v>104</v>
      </c>
      <c r="B1329" s="403">
        <v>3361</v>
      </c>
      <c r="C1329" s="403" t="s">
        <v>106</v>
      </c>
      <c r="D1329" s="379" t="s">
        <v>134</v>
      </c>
      <c r="E1329" s="379"/>
      <c r="F1329" s="379"/>
      <c r="G1329" s="379"/>
      <c r="H1329" s="379"/>
      <c r="I1329" s="379"/>
      <c r="J1329" s="394"/>
      <c r="K1329" s="386">
        <f t="shared" ref="K1329:K1331" si="221">L1329/12</f>
        <v>0</v>
      </c>
      <c r="L1329" s="395">
        <v>0</v>
      </c>
    </row>
    <row r="1330" spans="1:12" ht="12">
      <c r="A1330" s="383" t="s">
        <v>104</v>
      </c>
      <c r="B1330" s="403">
        <v>3721</v>
      </c>
      <c r="C1330" s="403" t="s">
        <v>106</v>
      </c>
      <c r="D1330" s="406" t="s">
        <v>137</v>
      </c>
      <c r="E1330" s="379"/>
      <c r="F1330" s="379"/>
      <c r="G1330" s="379"/>
      <c r="H1330" s="379"/>
      <c r="I1330" s="379"/>
      <c r="J1330" s="394"/>
      <c r="K1330" s="386">
        <f t="shared" si="221"/>
        <v>0</v>
      </c>
      <c r="L1330" s="395">
        <v>0</v>
      </c>
    </row>
    <row r="1331" spans="1:12" ht="12">
      <c r="A1331" s="383" t="s">
        <v>104</v>
      </c>
      <c r="B1331" s="403">
        <v>3751</v>
      </c>
      <c r="C1331" s="403" t="s">
        <v>106</v>
      </c>
      <c r="D1331" s="379" t="s">
        <v>139</v>
      </c>
      <c r="E1331" s="379"/>
      <c r="F1331" s="379"/>
      <c r="G1331" s="379"/>
      <c r="H1331" s="379"/>
      <c r="I1331" s="379"/>
      <c r="J1331" s="394"/>
      <c r="K1331" s="386">
        <f t="shared" si="221"/>
        <v>0</v>
      </c>
      <c r="L1331" s="395">
        <v>0</v>
      </c>
    </row>
    <row r="1332" spans="1:12" ht="12">
      <c r="A1332" s="383"/>
      <c r="B1332" s="403"/>
      <c r="C1332" s="403"/>
      <c r="D1332" s="379"/>
      <c r="E1332" s="379"/>
      <c r="F1332" s="379"/>
      <c r="G1332" s="379"/>
      <c r="H1332" s="379"/>
      <c r="I1332" s="379"/>
      <c r="J1332" s="394"/>
      <c r="K1332" s="386"/>
      <c r="L1332" s="395"/>
    </row>
    <row r="1333" spans="1:12" ht="12">
      <c r="A1333" s="383"/>
      <c r="B1333" s="383"/>
      <c r="C1333" s="37"/>
      <c r="D1333" s="378" t="s">
        <v>125</v>
      </c>
      <c r="E1333" s="378"/>
      <c r="F1333" s="379"/>
      <c r="G1333" s="379"/>
      <c r="H1333" s="379"/>
      <c r="I1333" s="378"/>
      <c r="J1333" s="380"/>
      <c r="K1333" s="380">
        <f t="shared" ref="K1333:L1333" si="222">SUM(K1329:K1331)</f>
        <v>0</v>
      </c>
      <c r="L1333" s="381">
        <f t="shared" si="222"/>
        <v>0</v>
      </c>
    </row>
    <row r="1334" spans="1:12" ht="12">
      <c r="A1334" s="383"/>
      <c r="B1334" s="383"/>
      <c r="C1334" s="37"/>
      <c r="D1334" s="379"/>
      <c r="E1334" s="378"/>
      <c r="F1334" s="379"/>
      <c r="G1334" s="379"/>
      <c r="H1334" s="379"/>
      <c r="I1334" s="378"/>
      <c r="J1334" s="380"/>
      <c r="K1334" s="380"/>
      <c r="L1334" s="381"/>
    </row>
    <row r="1335" spans="1:12" ht="12">
      <c r="A1335" s="383"/>
      <c r="B1335" s="383"/>
      <c r="C1335" s="37"/>
      <c r="D1335" s="378" t="s">
        <v>140</v>
      </c>
      <c r="E1335" s="378"/>
      <c r="F1335" s="379"/>
      <c r="G1335" s="379"/>
      <c r="H1335" s="379"/>
      <c r="I1335" s="378"/>
      <c r="J1335" s="392"/>
      <c r="K1335" s="380">
        <f t="shared" ref="K1335:L1335" si="223">SUM(K1319+K1327+K1333)</f>
        <v>587109.07750000001</v>
      </c>
      <c r="L1335" s="381">
        <f t="shared" si="223"/>
        <v>7045308.9299999988</v>
      </c>
    </row>
    <row r="1336" spans="1:12" ht="12">
      <c r="A1336" s="383"/>
      <c r="B1336" s="383"/>
      <c r="C1336" s="37"/>
      <c r="D1336" s="379"/>
      <c r="E1336" s="379"/>
      <c r="F1336" s="379"/>
      <c r="G1336" s="379"/>
      <c r="H1336" s="379"/>
      <c r="I1336" s="378"/>
      <c r="J1336" s="392"/>
      <c r="K1336" s="380"/>
      <c r="L1336" s="381"/>
    </row>
    <row r="1337" spans="1:12" ht="12">
      <c r="A1337" s="383"/>
      <c r="B1337" s="383"/>
      <c r="C1337" s="37"/>
      <c r="D1337" s="379"/>
      <c r="E1337" s="379"/>
      <c r="F1337" s="379"/>
      <c r="G1337" s="379"/>
      <c r="H1337" s="379"/>
      <c r="I1337" s="378"/>
      <c r="J1337" s="392"/>
      <c r="K1337" s="380"/>
      <c r="L1337" s="381"/>
    </row>
    <row r="1338" spans="1:12" ht="12">
      <c r="A1338" s="383"/>
      <c r="B1338" s="383"/>
      <c r="C1338" s="37"/>
      <c r="D1338" s="379"/>
      <c r="E1338" s="379"/>
      <c r="F1338" s="379"/>
      <c r="G1338" s="379"/>
      <c r="H1338" s="379"/>
      <c r="I1338" s="378"/>
      <c r="J1338" s="392"/>
      <c r="K1338" s="380"/>
      <c r="L1338" s="381"/>
    </row>
    <row r="1339" spans="1:12" ht="12">
      <c r="A1339" s="383"/>
      <c r="B1339" s="383"/>
      <c r="C1339" s="37"/>
      <c r="D1339" s="379"/>
      <c r="E1339" s="379"/>
      <c r="F1339" s="379"/>
      <c r="G1339" s="379"/>
      <c r="H1339" s="379"/>
      <c r="I1339" s="378"/>
      <c r="J1339" s="392"/>
      <c r="K1339" s="380"/>
      <c r="L1339" s="381"/>
    </row>
    <row r="1340" spans="1:12" ht="12">
      <c r="A1340" s="360" t="s">
        <v>91</v>
      </c>
      <c r="B1340" s="359">
        <v>1</v>
      </c>
      <c r="C1340" s="376"/>
      <c r="D1340" s="360" t="s">
        <v>93</v>
      </c>
      <c r="E1340" s="378"/>
      <c r="F1340" s="378"/>
      <c r="G1340" s="378"/>
      <c r="H1340" s="378"/>
      <c r="I1340" s="378"/>
      <c r="J1340" s="378"/>
      <c r="K1340" s="380"/>
      <c r="L1340" s="381"/>
    </row>
    <row r="1341" spans="1:12" ht="12">
      <c r="A1341" s="360" t="s">
        <v>94</v>
      </c>
      <c r="B1341" s="359">
        <v>3</v>
      </c>
      <c r="C1341" s="376"/>
      <c r="D1341" s="360" t="s">
        <v>154</v>
      </c>
      <c r="E1341" s="378"/>
      <c r="F1341" s="378"/>
      <c r="G1341" s="378"/>
      <c r="H1341" s="378"/>
      <c r="I1341" s="378"/>
      <c r="J1341" s="378"/>
      <c r="K1341" s="380"/>
      <c r="L1341" s="381"/>
    </row>
    <row r="1342" spans="1:12" ht="12">
      <c r="A1342" s="360" t="s">
        <v>96</v>
      </c>
      <c r="B1342" s="359">
        <v>9</v>
      </c>
      <c r="C1342" s="376"/>
      <c r="D1342" s="360" t="s">
        <v>325</v>
      </c>
      <c r="E1342" s="378"/>
      <c r="F1342" s="378"/>
      <c r="G1342" s="378"/>
      <c r="H1342" s="378"/>
      <c r="I1342" s="378"/>
      <c r="J1342" s="378"/>
      <c r="K1342" s="380"/>
      <c r="L1342" s="381"/>
    </row>
    <row r="1343" spans="1:12" ht="12">
      <c r="A1343" s="360" t="s">
        <v>97</v>
      </c>
      <c r="B1343" s="376" t="s">
        <v>54</v>
      </c>
      <c r="C1343" s="376"/>
      <c r="D1343" s="378" t="s">
        <v>55</v>
      </c>
      <c r="E1343" s="378"/>
      <c r="F1343" s="378"/>
      <c r="G1343" s="378"/>
      <c r="H1343" s="378"/>
      <c r="I1343" s="378"/>
      <c r="J1343" s="378"/>
      <c r="K1343" s="380"/>
      <c r="L1343" s="381"/>
    </row>
    <row r="1344" spans="1:12" ht="12">
      <c r="A1344" s="360" t="s">
        <v>99</v>
      </c>
      <c r="B1344" s="376" t="s">
        <v>78</v>
      </c>
      <c r="C1344" s="376"/>
      <c r="D1344" s="378" t="s">
        <v>435</v>
      </c>
      <c r="E1344" s="378"/>
      <c r="F1344" s="378"/>
      <c r="G1344" s="378"/>
      <c r="H1344" s="378"/>
      <c r="I1344" s="378"/>
      <c r="J1344" s="378"/>
      <c r="K1344" s="380"/>
      <c r="L1344" s="381"/>
    </row>
    <row r="1345" spans="1:12" ht="12">
      <c r="A1345" s="383"/>
      <c r="B1345" s="37"/>
      <c r="C1345" s="383"/>
      <c r="D1345" s="383"/>
      <c r="E1345" s="379"/>
      <c r="F1345" s="379"/>
      <c r="G1345" s="379"/>
      <c r="H1345" s="379"/>
      <c r="I1345" s="379"/>
      <c r="J1345" s="379"/>
      <c r="K1345" s="386"/>
      <c r="L1345" s="387"/>
    </row>
    <row r="1346" spans="1:12" ht="12">
      <c r="A1346" s="383"/>
      <c r="B1346" s="37"/>
      <c r="C1346" s="384" t="s">
        <v>455</v>
      </c>
      <c r="D1346" s="378" t="s">
        <v>102</v>
      </c>
      <c r="E1346" s="385" t="s">
        <v>456</v>
      </c>
      <c r="F1346" s="378"/>
      <c r="G1346" s="378"/>
      <c r="H1346" s="379"/>
      <c r="I1346" s="379"/>
      <c r="J1346" s="379"/>
      <c r="K1346" s="386"/>
      <c r="L1346" s="369"/>
    </row>
    <row r="1347" spans="1:12" ht="12">
      <c r="A1347" s="383"/>
      <c r="B1347" s="37"/>
      <c r="C1347" s="384"/>
      <c r="D1347" s="360"/>
      <c r="E1347" s="385"/>
      <c r="F1347" s="378"/>
      <c r="G1347" s="378"/>
      <c r="H1347" s="379"/>
      <c r="I1347" s="379"/>
      <c r="J1347" s="379"/>
      <c r="K1347" s="386"/>
      <c r="L1347" s="369"/>
    </row>
    <row r="1348" spans="1:12" ht="12">
      <c r="A1348" s="383" t="s">
        <v>104</v>
      </c>
      <c r="B1348" s="403" t="s">
        <v>105</v>
      </c>
      <c r="C1348" s="403" t="s">
        <v>106</v>
      </c>
      <c r="D1348" s="140" t="s">
        <v>107</v>
      </c>
      <c r="E1348" s="379"/>
      <c r="F1348" s="379"/>
      <c r="G1348" s="379"/>
      <c r="H1348" s="379"/>
      <c r="I1348" s="379"/>
      <c r="J1348" s="386"/>
      <c r="K1348" s="386">
        <f t="shared" ref="K1348:K1356" si="224">L1348/12</f>
        <v>666750.70000000007</v>
      </c>
      <c r="L1348" s="404">
        <v>8001008.4000000004</v>
      </c>
    </row>
    <row r="1349" spans="1:12" ht="12">
      <c r="A1349" s="383" t="s">
        <v>104</v>
      </c>
      <c r="B1349" s="403" t="s">
        <v>108</v>
      </c>
      <c r="C1349" s="403" t="s">
        <v>106</v>
      </c>
      <c r="D1349" s="140" t="s">
        <v>109</v>
      </c>
      <c r="E1349" s="379"/>
      <c r="F1349" s="379"/>
      <c r="G1349" s="379"/>
      <c r="H1349" s="379"/>
      <c r="I1349" s="379"/>
      <c r="J1349" s="386"/>
      <c r="K1349" s="386">
        <f t="shared" si="224"/>
        <v>33219.08</v>
      </c>
      <c r="L1349" s="404">
        <v>398628.96</v>
      </c>
    </row>
    <row r="1350" spans="1:12" ht="12">
      <c r="A1350" s="383" t="s">
        <v>104</v>
      </c>
      <c r="B1350" s="403" t="s">
        <v>110</v>
      </c>
      <c r="C1350" s="403" t="s">
        <v>106</v>
      </c>
      <c r="D1350" s="140" t="s">
        <v>111</v>
      </c>
      <c r="E1350" s="379"/>
      <c r="F1350" s="379"/>
      <c r="G1350" s="379"/>
      <c r="H1350" s="379"/>
      <c r="I1350" s="379"/>
      <c r="J1350" s="386"/>
      <c r="K1350" s="386">
        <f t="shared" si="224"/>
        <v>76758.879166666666</v>
      </c>
      <c r="L1350" s="404">
        <v>921106.55</v>
      </c>
    </row>
    <row r="1351" spans="1:12" ht="12">
      <c r="A1351" s="383" t="s">
        <v>104</v>
      </c>
      <c r="B1351" s="403" t="s">
        <v>112</v>
      </c>
      <c r="C1351" s="403" t="s">
        <v>106</v>
      </c>
      <c r="D1351" s="140" t="s">
        <v>113</v>
      </c>
      <c r="E1351" s="379"/>
      <c r="F1351" s="379"/>
      <c r="G1351" s="379"/>
      <c r="H1351" s="379"/>
      <c r="I1351" s="379"/>
      <c r="J1351" s="386"/>
      <c r="K1351" s="386">
        <f t="shared" si="224"/>
        <v>11392</v>
      </c>
      <c r="L1351" s="404">
        <v>136704</v>
      </c>
    </row>
    <row r="1352" spans="1:12" ht="12">
      <c r="A1352" s="383" t="s">
        <v>104</v>
      </c>
      <c r="B1352" s="403" t="s">
        <v>114</v>
      </c>
      <c r="C1352" s="403" t="s">
        <v>106</v>
      </c>
      <c r="D1352" s="140" t="s">
        <v>115</v>
      </c>
      <c r="E1352" s="379"/>
      <c r="F1352" s="379"/>
      <c r="G1352" s="379"/>
      <c r="H1352" s="379"/>
      <c r="I1352" s="379"/>
      <c r="J1352" s="386"/>
      <c r="K1352" s="386">
        <f t="shared" si="224"/>
        <v>14895.643333333333</v>
      </c>
      <c r="L1352" s="404">
        <v>178747.72</v>
      </c>
    </row>
    <row r="1353" spans="1:12" ht="12">
      <c r="A1353" s="383" t="s">
        <v>104</v>
      </c>
      <c r="B1353" s="403" t="s">
        <v>116</v>
      </c>
      <c r="C1353" s="403" t="s">
        <v>106</v>
      </c>
      <c r="D1353" s="390" t="s">
        <v>117</v>
      </c>
      <c r="E1353" s="379"/>
      <c r="F1353" s="379"/>
      <c r="G1353" s="379"/>
      <c r="H1353" s="379"/>
      <c r="I1353" s="379"/>
      <c r="J1353" s="386"/>
      <c r="K1353" s="386">
        <f t="shared" si="224"/>
        <v>135875.70666666667</v>
      </c>
      <c r="L1353" s="404">
        <v>1630508.48</v>
      </c>
    </row>
    <row r="1354" spans="1:12" ht="12">
      <c r="A1354" s="383" t="s">
        <v>104</v>
      </c>
      <c r="B1354" s="403" t="s">
        <v>119</v>
      </c>
      <c r="C1354" s="403" t="s">
        <v>106</v>
      </c>
      <c r="D1354" s="390" t="s">
        <v>120</v>
      </c>
      <c r="E1354" s="379"/>
      <c r="F1354" s="379"/>
      <c r="G1354" s="379"/>
      <c r="H1354" s="379"/>
      <c r="I1354" s="379"/>
      <c r="J1354" s="386"/>
      <c r="K1354" s="386">
        <f t="shared" si="224"/>
        <v>51327.839999999997</v>
      </c>
      <c r="L1354" s="404">
        <v>615934.07999999996</v>
      </c>
    </row>
    <row r="1355" spans="1:12" ht="12">
      <c r="A1355" s="383" t="s">
        <v>104</v>
      </c>
      <c r="B1355" s="403" t="s">
        <v>121</v>
      </c>
      <c r="C1355" s="403" t="s">
        <v>106</v>
      </c>
      <c r="D1355" s="140" t="s">
        <v>122</v>
      </c>
      <c r="E1355" s="379"/>
      <c r="F1355" s="379"/>
      <c r="G1355" s="379"/>
      <c r="H1355" s="379"/>
      <c r="I1355" s="379"/>
      <c r="J1355" s="386"/>
      <c r="K1355" s="386">
        <f t="shared" si="224"/>
        <v>37665.599999999999</v>
      </c>
      <c r="L1355" s="391">
        <v>451987.20000000001</v>
      </c>
    </row>
    <row r="1356" spans="1:12" ht="12">
      <c r="A1356" s="383" t="s">
        <v>104</v>
      </c>
      <c r="B1356" s="403" t="s">
        <v>123</v>
      </c>
      <c r="C1356" s="403" t="s">
        <v>106</v>
      </c>
      <c r="D1356" s="140" t="s">
        <v>124</v>
      </c>
      <c r="E1356" s="379"/>
      <c r="F1356" s="379"/>
      <c r="G1356" s="379"/>
      <c r="H1356" s="379"/>
      <c r="I1356" s="379"/>
      <c r="J1356" s="386"/>
      <c r="K1356" s="386">
        <f t="shared" si="224"/>
        <v>16372.583333333334</v>
      </c>
      <c r="L1356" s="404">
        <v>196471</v>
      </c>
    </row>
    <row r="1357" spans="1:12" ht="12">
      <c r="A1357" s="383"/>
      <c r="B1357" s="403"/>
      <c r="C1357" s="403"/>
      <c r="D1357" s="140"/>
      <c r="E1357" s="379"/>
      <c r="F1357" s="379"/>
      <c r="G1357" s="379"/>
      <c r="H1357" s="379"/>
      <c r="I1357" s="379"/>
      <c r="J1357" s="386"/>
      <c r="K1357" s="386"/>
      <c r="L1357" s="404"/>
    </row>
    <row r="1358" spans="1:12" ht="12">
      <c r="A1358" s="383"/>
      <c r="B1358" s="37"/>
      <c r="C1358" s="37"/>
      <c r="D1358" s="378" t="s">
        <v>125</v>
      </c>
      <c r="E1358" s="378"/>
      <c r="F1358" s="379"/>
      <c r="G1358" s="379"/>
      <c r="H1358" s="379"/>
      <c r="I1358" s="378"/>
      <c r="J1358" s="392"/>
      <c r="K1358" s="380">
        <f t="shared" ref="K1358" si="225">SUM(K1348:K1356)</f>
        <v>1044258.0325</v>
      </c>
      <c r="L1358" s="381">
        <f>SUM(L1348:L1356)</f>
        <v>12531096.390000002</v>
      </c>
    </row>
    <row r="1359" spans="1:12" ht="12">
      <c r="A1359" s="383"/>
      <c r="B1359" s="37"/>
      <c r="C1359" s="383"/>
      <c r="D1359" s="38"/>
      <c r="E1359" s="379"/>
      <c r="F1359" s="379"/>
      <c r="G1359" s="379"/>
      <c r="H1359" s="379"/>
      <c r="I1359" s="379"/>
      <c r="J1359" s="379"/>
      <c r="K1359" s="386"/>
      <c r="L1359" s="369"/>
    </row>
    <row r="1360" spans="1:12" ht="12">
      <c r="A1360" s="383" t="s">
        <v>104</v>
      </c>
      <c r="B1360" s="403">
        <v>2111</v>
      </c>
      <c r="C1360" s="403" t="s">
        <v>106</v>
      </c>
      <c r="D1360" s="379" t="s">
        <v>127</v>
      </c>
      <c r="E1360" s="379"/>
      <c r="F1360" s="379"/>
      <c r="G1360" s="379"/>
      <c r="H1360" s="379"/>
      <c r="I1360" s="379"/>
      <c r="J1360" s="394"/>
      <c r="K1360" s="386">
        <f t="shared" ref="K1360:K1366" si="226">L1360/12</f>
        <v>0</v>
      </c>
      <c r="L1360" s="395">
        <v>0</v>
      </c>
    </row>
    <row r="1361" spans="1:12" ht="12">
      <c r="A1361" s="383" t="s">
        <v>104</v>
      </c>
      <c r="B1361" s="403">
        <v>2141</v>
      </c>
      <c r="C1361" s="403" t="s">
        <v>106</v>
      </c>
      <c r="D1361" s="396" t="s">
        <v>129</v>
      </c>
      <c r="E1361" s="379"/>
      <c r="F1361" s="379"/>
      <c r="G1361" s="379"/>
      <c r="H1361" s="379"/>
      <c r="I1361" s="379"/>
      <c r="J1361" s="394"/>
      <c r="K1361" s="386">
        <f t="shared" si="226"/>
        <v>0</v>
      </c>
      <c r="L1361" s="395">
        <v>0</v>
      </c>
    </row>
    <row r="1362" spans="1:12" ht="12">
      <c r="A1362" s="383" t="s">
        <v>104</v>
      </c>
      <c r="B1362" s="403">
        <v>2211</v>
      </c>
      <c r="C1362" s="403" t="s">
        <v>106</v>
      </c>
      <c r="D1362" s="406" t="s">
        <v>132</v>
      </c>
      <c r="E1362" s="379"/>
      <c r="F1362" s="379"/>
      <c r="G1362" s="379"/>
      <c r="H1362" s="379"/>
      <c r="I1362" s="379"/>
      <c r="J1362" s="394"/>
      <c r="K1362" s="386">
        <f t="shared" si="226"/>
        <v>0</v>
      </c>
      <c r="L1362" s="395">
        <v>0</v>
      </c>
    </row>
    <row r="1363" spans="1:12" ht="12">
      <c r="A1363" s="383" t="s">
        <v>104</v>
      </c>
      <c r="B1363" s="403">
        <v>2611</v>
      </c>
      <c r="C1363" s="403" t="s">
        <v>106</v>
      </c>
      <c r="D1363" s="406" t="s">
        <v>133</v>
      </c>
      <c r="E1363" s="379"/>
      <c r="F1363" s="379"/>
      <c r="G1363" s="379"/>
      <c r="H1363" s="379"/>
      <c r="I1363" s="379"/>
      <c r="J1363" s="394"/>
      <c r="K1363" s="386">
        <f t="shared" si="226"/>
        <v>16666.666666666668</v>
      </c>
      <c r="L1363" s="395">
        <v>200000</v>
      </c>
    </row>
    <row r="1364" spans="1:12" ht="12">
      <c r="A1364" s="383" t="s">
        <v>104</v>
      </c>
      <c r="B1364" s="403">
        <v>2612</v>
      </c>
      <c r="C1364" s="403" t="s">
        <v>106</v>
      </c>
      <c r="D1364" s="406" t="s">
        <v>242</v>
      </c>
      <c r="E1364" s="379"/>
      <c r="F1364" s="379"/>
      <c r="G1364" s="379"/>
      <c r="H1364" s="379"/>
      <c r="I1364" s="379"/>
      <c r="J1364" s="394"/>
      <c r="K1364" s="386">
        <f t="shared" si="226"/>
        <v>0</v>
      </c>
      <c r="L1364" s="395">
        <v>0</v>
      </c>
    </row>
    <row r="1365" spans="1:12" ht="12">
      <c r="A1365" s="383" t="s">
        <v>104</v>
      </c>
      <c r="B1365" s="403">
        <v>2911</v>
      </c>
      <c r="C1365" s="403" t="s">
        <v>106</v>
      </c>
      <c r="D1365" s="406" t="s">
        <v>186</v>
      </c>
      <c r="E1365" s="379"/>
      <c r="F1365" s="379"/>
      <c r="G1365" s="379"/>
      <c r="H1365" s="379"/>
      <c r="I1365" s="379"/>
      <c r="J1365" s="394"/>
      <c r="K1365" s="386">
        <f t="shared" si="226"/>
        <v>0</v>
      </c>
      <c r="L1365" s="395">
        <v>0</v>
      </c>
    </row>
    <row r="1366" spans="1:12" ht="12">
      <c r="A1366" s="383" t="s">
        <v>104</v>
      </c>
      <c r="B1366" s="403">
        <v>2961</v>
      </c>
      <c r="C1366" s="403" t="s">
        <v>106</v>
      </c>
      <c r="D1366" s="406" t="s">
        <v>310</v>
      </c>
      <c r="E1366" s="379"/>
      <c r="F1366" s="379"/>
      <c r="G1366" s="379"/>
      <c r="H1366" s="379"/>
      <c r="I1366" s="379"/>
      <c r="J1366" s="394"/>
      <c r="K1366" s="386">
        <f t="shared" si="226"/>
        <v>0</v>
      </c>
      <c r="L1366" s="395">
        <v>0</v>
      </c>
    </row>
    <row r="1367" spans="1:12" ht="12">
      <c r="A1367" s="383"/>
      <c r="B1367" s="403"/>
      <c r="C1367" s="403"/>
      <c r="D1367" s="406"/>
      <c r="E1367" s="379"/>
      <c r="F1367" s="379"/>
      <c r="G1367" s="379"/>
      <c r="H1367" s="379"/>
      <c r="I1367" s="379"/>
      <c r="J1367" s="394"/>
      <c r="K1367" s="386"/>
      <c r="L1367" s="395"/>
    </row>
    <row r="1368" spans="1:12" ht="12">
      <c r="A1368" s="383"/>
      <c r="B1368" s="383"/>
      <c r="C1368" s="37"/>
      <c r="D1368" s="378" t="s">
        <v>125</v>
      </c>
      <c r="E1368" s="378"/>
      <c r="F1368" s="379"/>
      <c r="G1368" s="379"/>
      <c r="H1368" s="379"/>
      <c r="I1368" s="378"/>
      <c r="J1368" s="392"/>
      <c r="K1368" s="380">
        <f t="shared" ref="K1368" si="227">SUM(K1360:K1366)</f>
        <v>16666.666666666668</v>
      </c>
      <c r="L1368" s="381">
        <f>SUM(L1360:L1366)</f>
        <v>200000</v>
      </c>
    </row>
    <row r="1369" spans="1:12" ht="12">
      <c r="A1369" s="383"/>
      <c r="B1369" s="383"/>
      <c r="C1369" s="37"/>
      <c r="D1369" s="379"/>
      <c r="E1369" s="379"/>
      <c r="F1369" s="379"/>
      <c r="G1369" s="379"/>
      <c r="H1369" s="379"/>
      <c r="I1369" s="378"/>
      <c r="J1369" s="392"/>
      <c r="K1369" s="380"/>
      <c r="L1369" s="381"/>
    </row>
    <row r="1370" spans="1:12" ht="12">
      <c r="A1370" s="383" t="s">
        <v>104</v>
      </c>
      <c r="B1370" s="403">
        <v>3111</v>
      </c>
      <c r="C1370" s="403" t="s">
        <v>106</v>
      </c>
      <c r="D1370" s="406" t="s">
        <v>233</v>
      </c>
      <c r="E1370" s="379"/>
      <c r="F1370" s="379"/>
      <c r="G1370" s="379"/>
      <c r="H1370" s="379"/>
      <c r="I1370" s="379"/>
      <c r="J1370" s="394"/>
      <c r="K1370" s="386">
        <f t="shared" ref="K1370:K1373" si="228">L1370/12</f>
        <v>0</v>
      </c>
      <c r="L1370" s="395">
        <v>0</v>
      </c>
    </row>
    <row r="1371" spans="1:12" ht="12">
      <c r="A1371" s="383" t="s">
        <v>104</v>
      </c>
      <c r="B1371" s="403">
        <v>3361</v>
      </c>
      <c r="C1371" s="403" t="s">
        <v>106</v>
      </c>
      <c r="D1371" s="379" t="s">
        <v>134</v>
      </c>
      <c r="E1371" s="379"/>
      <c r="F1371" s="379"/>
      <c r="G1371" s="379"/>
      <c r="H1371" s="379"/>
      <c r="I1371" s="379"/>
      <c r="J1371" s="394"/>
      <c r="K1371" s="386">
        <f t="shared" si="228"/>
        <v>0</v>
      </c>
      <c r="L1371" s="395">
        <v>0</v>
      </c>
    </row>
    <row r="1372" spans="1:12" ht="12">
      <c r="A1372" s="383" t="s">
        <v>104</v>
      </c>
      <c r="B1372" s="403">
        <v>3551</v>
      </c>
      <c r="C1372" s="403" t="s">
        <v>106</v>
      </c>
      <c r="D1372" s="434" t="s">
        <v>346</v>
      </c>
      <c r="E1372" s="379"/>
      <c r="F1372" s="379"/>
      <c r="G1372" s="379"/>
      <c r="H1372" s="379"/>
      <c r="I1372" s="379"/>
      <c r="J1372" s="394"/>
      <c r="K1372" s="386">
        <f t="shared" si="228"/>
        <v>0</v>
      </c>
      <c r="L1372" s="395">
        <v>0</v>
      </c>
    </row>
    <row r="1373" spans="1:12" ht="12">
      <c r="A1373" s="383" t="s">
        <v>104</v>
      </c>
      <c r="B1373" s="403">
        <v>3751</v>
      </c>
      <c r="C1373" s="403" t="s">
        <v>106</v>
      </c>
      <c r="D1373" s="379" t="s">
        <v>139</v>
      </c>
      <c r="E1373" s="379"/>
      <c r="F1373" s="379"/>
      <c r="G1373" s="379"/>
      <c r="H1373" s="379"/>
      <c r="I1373" s="379"/>
      <c r="J1373" s="394"/>
      <c r="K1373" s="386">
        <f t="shared" si="228"/>
        <v>0</v>
      </c>
      <c r="L1373" s="395">
        <v>0</v>
      </c>
    </row>
    <row r="1374" spans="1:12" ht="12">
      <c r="A1374" s="383"/>
      <c r="B1374" s="403"/>
      <c r="C1374" s="403"/>
      <c r="D1374" s="379"/>
      <c r="E1374" s="379"/>
      <c r="F1374" s="379"/>
      <c r="G1374" s="379"/>
      <c r="H1374" s="379"/>
      <c r="I1374" s="379"/>
      <c r="J1374" s="394"/>
      <c r="K1374" s="386"/>
      <c r="L1374" s="395"/>
    </row>
    <row r="1375" spans="1:12" ht="12">
      <c r="A1375" s="383"/>
      <c r="B1375" s="37"/>
      <c r="C1375" s="383"/>
      <c r="D1375" s="378" t="s">
        <v>125</v>
      </c>
      <c r="E1375" s="378"/>
      <c r="F1375" s="379"/>
      <c r="G1375" s="379"/>
      <c r="H1375" s="379"/>
      <c r="I1375" s="378"/>
      <c r="J1375" s="392"/>
      <c r="K1375" s="380">
        <f t="shared" ref="K1375:L1375" si="229">SUM(K1370:K1373)</f>
        <v>0</v>
      </c>
      <c r="L1375" s="381">
        <f t="shared" si="229"/>
        <v>0</v>
      </c>
    </row>
    <row r="1376" spans="1:12" ht="12">
      <c r="A1376" s="383"/>
      <c r="B1376" s="37"/>
      <c r="C1376" s="383"/>
      <c r="D1376" s="383"/>
      <c r="E1376" s="379"/>
      <c r="F1376" s="379"/>
      <c r="G1376" s="379"/>
      <c r="H1376" s="379"/>
      <c r="I1376" s="379"/>
      <c r="J1376" s="379"/>
      <c r="K1376" s="386"/>
      <c r="L1376" s="381"/>
    </row>
    <row r="1377" spans="1:12" ht="12">
      <c r="A1377" s="383"/>
      <c r="B1377" s="397"/>
      <c r="C1377" s="37"/>
      <c r="D1377" s="378" t="s">
        <v>140</v>
      </c>
      <c r="E1377" s="378"/>
      <c r="F1377" s="379"/>
      <c r="G1377" s="379"/>
      <c r="H1377" s="379"/>
      <c r="I1377" s="378"/>
      <c r="J1377" s="392"/>
      <c r="K1377" s="380">
        <f t="shared" ref="K1377:L1377" si="230">SUM(K1358+K1368+K1375)</f>
        <v>1060924.6991666667</v>
      </c>
      <c r="L1377" s="381">
        <f t="shared" si="230"/>
        <v>12731096.390000002</v>
      </c>
    </row>
    <row r="1378" spans="1:12" ht="12">
      <c r="A1378" s="383"/>
      <c r="B1378" s="37"/>
      <c r="C1378" s="383"/>
      <c r="D1378" s="383"/>
      <c r="E1378" s="379"/>
      <c r="F1378" s="379"/>
      <c r="G1378" s="379"/>
      <c r="H1378" s="379"/>
      <c r="I1378" s="378"/>
      <c r="J1378" s="392"/>
      <c r="K1378" s="380"/>
      <c r="L1378" s="381"/>
    </row>
    <row r="1379" spans="1:12" ht="12">
      <c r="A1379" s="360" t="s">
        <v>91</v>
      </c>
      <c r="B1379" s="359">
        <v>1</v>
      </c>
      <c r="C1379" s="376"/>
      <c r="D1379" s="360" t="s">
        <v>93</v>
      </c>
      <c r="E1379" s="378"/>
      <c r="F1379" s="378"/>
      <c r="G1379" s="378"/>
      <c r="H1379" s="378"/>
      <c r="I1379" s="378"/>
      <c r="J1379" s="378"/>
      <c r="K1379" s="380"/>
      <c r="L1379" s="369"/>
    </row>
    <row r="1380" spans="1:12" ht="12">
      <c r="A1380" s="360" t="s">
        <v>94</v>
      </c>
      <c r="B1380" s="359">
        <v>3</v>
      </c>
      <c r="C1380" s="376"/>
      <c r="D1380" s="360" t="s">
        <v>154</v>
      </c>
      <c r="E1380" s="378"/>
      <c r="F1380" s="378"/>
      <c r="G1380" s="378"/>
      <c r="H1380" s="378"/>
      <c r="I1380" s="378"/>
      <c r="J1380" s="378"/>
      <c r="K1380" s="380"/>
      <c r="L1380" s="369"/>
    </row>
    <row r="1381" spans="1:12" ht="12">
      <c r="A1381" s="360" t="s">
        <v>96</v>
      </c>
      <c r="B1381" s="359">
        <v>9</v>
      </c>
      <c r="C1381" s="376"/>
      <c r="D1381" s="360" t="s">
        <v>325</v>
      </c>
      <c r="E1381" s="378"/>
      <c r="F1381" s="378"/>
      <c r="G1381" s="378"/>
      <c r="H1381" s="378"/>
      <c r="I1381" s="378"/>
      <c r="J1381" s="378"/>
      <c r="K1381" s="380"/>
      <c r="L1381" s="369"/>
    </row>
    <row r="1382" spans="1:12" ht="12">
      <c r="A1382" s="360" t="s">
        <v>97</v>
      </c>
      <c r="B1382" s="376" t="s">
        <v>54</v>
      </c>
      <c r="C1382" s="376"/>
      <c r="D1382" s="378" t="s">
        <v>55</v>
      </c>
      <c r="E1382" s="378"/>
      <c r="F1382" s="378"/>
      <c r="G1382" s="378"/>
      <c r="H1382" s="378"/>
      <c r="I1382" s="378"/>
      <c r="J1382" s="378"/>
      <c r="K1382" s="380"/>
      <c r="L1382" s="369"/>
    </row>
    <row r="1383" spans="1:12" ht="12">
      <c r="A1383" s="360" t="s">
        <v>99</v>
      </c>
      <c r="B1383" s="376" t="s">
        <v>78</v>
      </c>
      <c r="C1383" s="376"/>
      <c r="D1383" s="378" t="s">
        <v>435</v>
      </c>
      <c r="E1383" s="378"/>
      <c r="F1383" s="378"/>
      <c r="G1383" s="378"/>
      <c r="H1383" s="378"/>
      <c r="I1383" s="378"/>
      <c r="J1383" s="378"/>
      <c r="K1383" s="380"/>
      <c r="L1383" s="369"/>
    </row>
    <row r="1384" spans="1:12" ht="12">
      <c r="A1384" s="383"/>
      <c r="B1384" s="37"/>
      <c r="C1384" s="383"/>
      <c r="D1384" s="383"/>
      <c r="E1384" s="379"/>
      <c r="F1384" s="379"/>
      <c r="G1384" s="379"/>
      <c r="H1384" s="379"/>
      <c r="I1384" s="379"/>
      <c r="J1384" s="379"/>
      <c r="K1384" s="386"/>
      <c r="L1384" s="387"/>
    </row>
    <row r="1385" spans="1:12" ht="12">
      <c r="A1385" s="383"/>
      <c r="B1385" s="37"/>
      <c r="C1385" s="384" t="s">
        <v>457</v>
      </c>
      <c r="D1385" s="378" t="s">
        <v>102</v>
      </c>
      <c r="E1385" s="385" t="s">
        <v>458</v>
      </c>
      <c r="F1385" s="378"/>
      <c r="G1385" s="378"/>
      <c r="H1385" s="379"/>
      <c r="I1385" s="379"/>
      <c r="J1385" s="379"/>
      <c r="K1385" s="386"/>
      <c r="L1385" s="369"/>
    </row>
    <row r="1386" spans="1:12" ht="12">
      <c r="A1386" s="383"/>
      <c r="B1386" s="37"/>
      <c r="C1386" s="383"/>
      <c r="D1386" s="38"/>
      <c r="E1386" s="379"/>
      <c r="F1386" s="379"/>
      <c r="G1386" s="379"/>
      <c r="H1386" s="379"/>
      <c r="I1386" s="379"/>
      <c r="J1386" s="379"/>
      <c r="K1386" s="386"/>
      <c r="L1386" s="369"/>
    </row>
    <row r="1387" spans="1:12" ht="12">
      <c r="A1387" s="383" t="s">
        <v>104</v>
      </c>
      <c r="B1387" s="403" t="s">
        <v>105</v>
      </c>
      <c r="C1387" s="403" t="s">
        <v>106</v>
      </c>
      <c r="D1387" s="406" t="s">
        <v>107</v>
      </c>
      <c r="E1387" s="379"/>
      <c r="F1387" s="379"/>
      <c r="G1387" s="379"/>
      <c r="H1387" s="379"/>
      <c r="I1387" s="379"/>
      <c r="J1387" s="386"/>
      <c r="K1387" s="386">
        <f t="shared" ref="K1387:K1395" si="231">L1387/12</f>
        <v>337507.08</v>
      </c>
      <c r="L1387" s="404">
        <v>4050084.96</v>
      </c>
    </row>
    <row r="1388" spans="1:12" ht="12">
      <c r="A1388" s="383" t="s">
        <v>104</v>
      </c>
      <c r="B1388" s="403" t="s">
        <v>108</v>
      </c>
      <c r="C1388" s="403" t="s">
        <v>106</v>
      </c>
      <c r="D1388" s="406" t="s">
        <v>109</v>
      </c>
      <c r="E1388" s="379"/>
      <c r="F1388" s="379"/>
      <c r="G1388" s="379"/>
      <c r="H1388" s="379"/>
      <c r="I1388" s="379"/>
      <c r="J1388" s="386"/>
      <c r="K1388" s="386">
        <f t="shared" si="231"/>
        <v>35640.82</v>
      </c>
      <c r="L1388" s="404">
        <v>427689.84</v>
      </c>
    </row>
    <row r="1389" spans="1:12" ht="12">
      <c r="A1389" s="383" t="s">
        <v>104</v>
      </c>
      <c r="B1389" s="403" t="s">
        <v>110</v>
      </c>
      <c r="C1389" s="403" t="s">
        <v>106</v>
      </c>
      <c r="D1389" s="406" t="s">
        <v>111</v>
      </c>
      <c r="E1389" s="379"/>
      <c r="F1389" s="379"/>
      <c r="G1389" s="379"/>
      <c r="H1389" s="379"/>
      <c r="I1389" s="379"/>
      <c r="J1389" s="386"/>
      <c r="K1389" s="386">
        <f t="shared" si="231"/>
        <v>3799.6350000000002</v>
      </c>
      <c r="L1389" s="404">
        <v>45595.62</v>
      </c>
    </row>
    <row r="1390" spans="1:12" ht="12">
      <c r="A1390" s="383" t="s">
        <v>104</v>
      </c>
      <c r="B1390" s="403" t="s">
        <v>112</v>
      </c>
      <c r="C1390" s="403" t="s">
        <v>106</v>
      </c>
      <c r="D1390" s="140" t="s">
        <v>113</v>
      </c>
      <c r="E1390" s="379"/>
      <c r="F1390" s="379"/>
      <c r="G1390" s="379"/>
      <c r="H1390" s="379"/>
      <c r="I1390" s="379"/>
      <c r="J1390" s="386"/>
      <c r="K1390" s="386">
        <f t="shared" si="231"/>
        <v>7396</v>
      </c>
      <c r="L1390" s="404">
        <v>88752</v>
      </c>
    </row>
    <row r="1391" spans="1:12" ht="12">
      <c r="A1391" s="383" t="s">
        <v>104</v>
      </c>
      <c r="B1391" s="403" t="s">
        <v>114</v>
      </c>
      <c r="C1391" s="403" t="s">
        <v>106</v>
      </c>
      <c r="D1391" s="406" t="s">
        <v>115</v>
      </c>
      <c r="E1391" s="379"/>
      <c r="F1391" s="379"/>
      <c r="G1391" s="379"/>
      <c r="H1391" s="379"/>
      <c r="I1391" s="379"/>
      <c r="J1391" s="386"/>
      <c r="K1391" s="386">
        <f t="shared" si="231"/>
        <v>7809.3366666666661</v>
      </c>
      <c r="L1391" s="404">
        <v>93712.04</v>
      </c>
    </row>
    <row r="1392" spans="1:12" ht="12">
      <c r="A1392" s="383" t="s">
        <v>104</v>
      </c>
      <c r="B1392" s="403" t="s">
        <v>116</v>
      </c>
      <c r="C1392" s="403" t="s">
        <v>106</v>
      </c>
      <c r="D1392" s="390" t="s">
        <v>117</v>
      </c>
      <c r="E1392" s="379"/>
      <c r="F1392" s="379"/>
      <c r="G1392" s="379"/>
      <c r="H1392" s="379"/>
      <c r="I1392" s="379"/>
      <c r="J1392" s="386"/>
      <c r="K1392" s="386">
        <f t="shared" si="231"/>
        <v>69724.873333333337</v>
      </c>
      <c r="L1392" s="404">
        <v>836698.48</v>
      </c>
    </row>
    <row r="1393" spans="1:12" ht="12">
      <c r="A1393" s="383" t="s">
        <v>104</v>
      </c>
      <c r="B1393" s="403" t="s">
        <v>119</v>
      </c>
      <c r="C1393" s="403" t="s">
        <v>106</v>
      </c>
      <c r="D1393" s="390" t="s">
        <v>120</v>
      </c>
      <c r="E1393" s="379"/>
      <c r="F1393" s="379"/>
      <c r="G1393" s="379"/>
      <c r="H1393" s="379"/>
      <c r="I1393" s="379"/>
      <c r="J1393" s="386"/>
      <c r="K1393" s="386">
        <f t="shared" si="231"/>
        <v>37605.120000000003</v>
      </c>
      <c r="L1393" s="404">
        <v>451261.44</v>
      </c>
    </row>
    <row r="1394" spans="1:12" ht="12">
      <c r="A1394" s="383" t="s">
        <v>104</v>
      </c>
      <c r="B1394" s="403" t="s">
        <v>121</v>
      </c>
      <c r="C1394" s="403" t="s">
        <v>106</v>
      </c>
      <c r="D1394" s="406" t="s">
        <v>122</v>
      </c>
      <c r="E1394" s="379"/>
      <c r="F1394" s="379"/>
      <c r="G1394" s="379"/>
      <c r="H1394" s="379"/>
      <c r="I1394" s="379"/>
      <c r="J1394" s="386"/>
      <c r="K1394" s="386">
        <f t="shared" si="231"/>
        <v>23316.799999999999</v>
      </c>
      <c r="L1394" s="391">
        <v>279801.59999999998</v>
      </c>
    </row>
    <row r="1395" spans="1:12" ht="12">
      <c r="A1395" s="383" t="s">
        <v>104</v>
      </c>
      <c r="B1395" s="403" t="s">
        <v>123</v>
      </c>
      <c r="C1395" s="403" t="s">
        <v>106</v>
      </c>
      <c r="D1395" s="406" t="s">
        <v>124</v>
      </c>
      <c r="E1395" s="379"/>
      <c r="F1395" s="379"/>
      <c r="G1395" s="379"/>
      <c r="H1395" s="379"/>
      <c r="I1395" s="379"/>
      <c r="J1395" s="386"/>
      <c r="K1395" s="386">
        <f t="shared" si="231"/>
        <v>10922.083333333334</v>
      </c>
      <c r="L1395" s="404">
        <v>131065</v>
      </c>
    </row>
    <row r="1396" spans="1:12" ht="12">
      <c r="A1396" s="383"/>
      <c r="B1396" s="403"/>
      <c r="C1396" s="403"/>
      <c r="D1396" s="406"/>
      <c r="E1396" s="379"/>
      <c r="F1396" s="379"/>
      <c r="G1396" s="379"/>
      <c r="H1396" s="379"/>
      <c r="I1396" s="379"/>
      <c r="J1396" s="386"/>
      <c r="K1396" s="386"/>
      <c r="L1396" s="404"/>
    </row>
    <row r="1397" spans="1:12" ht="12">
      <c r="A1397" s="383"/>
      <c r="B1397" s="37"/>
      <c r="C1397" s="383"/>
      <c r="D1397" s="378" t="s">
        <v>125</v>
      </c>
      <c r="E1397" s="378"/>
      <c r="F1397" s="379"/>
      <c r="G1397" s="379"/>
      <c r="H1397" s="379"/>
      <c r="I1397" s="378"/>
      <c r="J1397" s="380"/>
      <c r="K1397" s="380">
        <f t="shared" ref="K1397" si="232">SUM(K1387:K1395)</f>
        <v>533721.74833333341</v>
      </c>
      <c r="L1397" s="381">
        <f>SUM(L1387:L1395)</f>
        <v>6404660.9799999995</v>
      </c>
    </row>
    <row r="1398" spans="1:12" ht="12">
      <c r="A1398" s="383"/>
      <c r="B1398" s="37"/>
      <c r="C1398" s="383"/>
      <c r="D1398" s="38"/>
      <c r="E1398" s="378"/>
      <c r="F1398" s="379"/>
      <c r="G1398" s="379"/>
      <c r="H1398" s="379"/>
      <c r="I1398" s="378"/>
      <c r="J1398" s="380"/>
      <c r="K1398" s="380"/>
      <c r="L1398" s="381"/>
    </row>
    <row r="1399" spans="1:12" ht="12">
      <c r="A1399" s="383" t="s">
        <v>104</v>
      </c>
      <c r="B1399" s="403">
        <v>2111</v>
      </c>
      <c r="C1399" s="403" t="s">
        <v>106</v>
      </c>
      <c r="D1399" s="379" t="s">
        <v>127</v>
      </c>
      <c r="E1399" s="379"/>
      <c r="F1399" s="379"/>
      <c r="G1399" s="379"/>
      <c r="H1399" s="379"/>
      <c r="I1399" s="379"/>
      <c r="J1399" s="394"/>
      <c r="K1399" s="386">
        <f t="shared" ref="K1399:K1403" si="233">L1399/12</f>
        <v>0</v>
      </c>
      <c r="L1399" s="395">
        <v>0</v>
      </c>
    </row>
    <row r="1400" spans="1:12" ht="12">
      <c r="A1400" s="383" t="s">
        <v>104</v>
      </c>
      <c r="B1400" s="403">
        <v>2141</v>
      </c>
      <c r="C1400" s="403" t="s">
        <v>106</v>
      </c>
      <c r="D1400" s="396" t="s">
        <v>129</v>
      </c>
      <c r="E1400" s="379"/>
      <c r="F1400" s="379"/>
      <c r="G1400" s="379"/>
      <c r="H1400" s="379"/>
      <c r="I1400" s="379"/>
      <c r="J1400" s="394"/>
      <c r="K1400" s="386">
        <f t="shared" si="233"/>
        <v>0</v>
      </c>
      <c r="L1400" s="395">
        <v>0</v>
      </c>
    </row>
    <row r="1401" spans="1:12" ht="12">
      <c r="A1401" s="383" t="s">
        <v>104</v>
      </c>
      <c r="B1401" s="403">
        <v>2161</v>
      </c>
      <c r="C1401" s="403" t="s">
        <v>106</v>
      </c>
      <c r="D1401" s="379" t="s">
        <v>131</v>
      </c>
      <c r="E1401" s="379"/>
      <c r="F1401" s="379"/>
      <c r="G1401" s="379"/>
      <c r="H1401" s="379"/>
      <c r="I1401" s="379"/>
      <c r="J1401" s="394"/>
      <c r="K1401" s="386">
        <f t="shared" si="233"/>
        <v>0</v>
      </c>
      <c r="L1401" s="395">
        <v>0</v>
      </c>
    </row>
    <row r="1402" spans="1:12" ht="12">
      <c r="A1402" s="383" t="s">
        <v>104</v>
      </c>
      <c r="B1402" s="403">
        <v>2611</v>
      </c>
      <c r="C1402" s="403" t="s">
        <v>106</v>
      </c>
      <c r="D1402" s="406" t="s">
        <v>133</v>
      </c>
      <c r="E1402" s="379"/>
      <c r="F1402" s="379"/>
      <c r="G1402" s="379"/>
      <c r="H1402" s="379"/>
      <c r="I1402" s="379"/>
      <c r="J1402" s="394"/>
      <c r="K1402" s="386">
        <f t="shared" si="233"/>
        <v>0</v>
      </c>
      <c r="L1402" s="395">
        <v>0</v>
      </c>
    </row>
    <row r="1403" spans="1:12" ht="12">
      <c r="A1403" s="383" t="s">
        <v>104</v>
      </c>
      <c r="B1403" s="403">
        <v>2961</v>
      </c>
      <c r="C1403" s="403" t="s">
        <v>106</v>
      </c>
      <c r="D1403" s="406" t="s">
        <v>310</v>
      </c>
      <c r="E1403" s="379"/>
      <c r="F1403" s="379"/>
      <c r="G1403" s="379"/>
      <c r="H1403" s="379"/>
      <c r="I1403" s="379"/>
      <c r="J1403" s="394"/>
      <c r="K1403" s="386">
        <f t="shared" si="233"/>
        <v>0</v>
      </c>
      <c r="L1403" s="395">
        <v>0</v>
      </c>
    </row>
    <row r="1404" spans="1:12" ht="12">
      <c r="A1404" s="383"/>
      <c r="B1404" s="403"/>
      <c r="C1404" s="403"/>
      <c r="D1404" s="406"/>
      <c r="E1404" s="379"/>
      <c r="F1404" s="379"/>
      <c r="G1404" s="379"/>
      <c r="H1404" s="379"/>
      <c r="I1404" s="379"/>
      <c r="J1404" s="394"/>
      <c r="K1404" s="386"/>
      <c r="L1404" s="395"/>
    </row>
    <row r="1405" spans="1:12" ht="12">
      <c r="A1405" s="383"/>
      <c r="B1405" s="383"/>
      <c r="C1405" s="37"/>
      <c r="D1405" s="378" t="s">
        <v>125</v>
      </c>
      <c r="E1405" s="378"/>
      <c r="F1405" s="379"/>
      <c r="G1405" s="379"/>
      <c r="H1405" s="379"/>
      <c r="I1405" s="378"/>
      <c r="J1405" s="398"/>
      <c r="K1405" s="399">
        <f t="shared" ref="K1405" si="234">SUM(K1399:K1403)</f>
        <v>0</v>
      </c>
      <c r="L1405" s="393">
        <f>SUM(L1399:L1403)</f>
        <v>0</v>
      </c>
    </row>
    <row r="1406" spans="1:12" ht="12">
      <c r="A1406" s="383"/>
      <c r="B1406" s="383"/>
      <c r="C1406" s="37"/>
      <c r="D1406" s="379"/>
      <c r="E1406" s="379"/>
      <c r="F1406" s="379"/>
      <c r="G1406" s="379"/>
      <c r="H1406" s="379"/>
      <c r="I1406" s="378"/>
      <c r="J1406" s="398"/>
      <c r="K1406" s="368"/>
      <c r="L1406" s="393"/>
    </row>
    <row r="1407" spans="1:12" ht="12">
      <c r="A1407" s="383" t="s">
        <v>104</v>
      </c>
      <c r="B1407" s="403">
        <v>3361</v>
      </c>
      <c r="C1407" s="403" t="s">
        <v>106</v>
      </c>
      <c r="D1407" s="379" t="s">
        <v>134</v>
      </c>
      <c r="E1407" s="379"/>
      <c r="F1407" s="379"/>
      <c r="G1407" s="379"/>
      <c r="H1407" s="379"/>
      <c r="I1407" s="379"/>
      <c r="J1407" s="394"/>
      <c r="K1407" s="386">
        <f t="shared" ref="K1407:K1410" si="235">L1407/12</f>
        <v>0</v>
      </c>
      <c r="L1407" s="395">
        <v>0</v>
      </c>
    </row>
    <row r="1408" spans="1:12" ht="12">
      <c r="A1408" s="383" t="s">
        <v>104</v>
      </c>
      <c r="B1408" s="403">
        <v>3551</v>
      </c>
      <c r="C1408" s="403" t="s">
        <v>106</v>
      </c>
      <c r="D1408" s="434" t="s">
        <v>346</v>
      </c>
      <c r="E1408" s="379"/>
      <c r="F1408" s="379"/>
      <c r="G1408" s="379"/>
      <c r="H1408" s="379"/>
      <c r="I1408" s="379"/>
      <c r="J1408" s="394"/>
      <c r="K1408" s="386">
        <f t="shared" si="235"/>
        <v>0</v>
      </c>
      <c r="L1408" s="395">
        <v>0</v>
      </c>
    </row>
    <row r="1409" spans="1:12" ht="12">
      <c r="A1409" s="383" t="s">
        <v>104</v>
      </c>
      <c r="B1409" s="403">
        <v>3711</v>
      </c>
      <c r="C1409" s="403" t="s">
        <v>106</v>
      </c>
      <c r="D1409" s="411" t="s">
        <v>135</v>
      </c>
      <c r="E1409" s="379"/>
      <c r="F1409" s="379"/>
      <c r="G1409" s="379"/>
      <c r="H1409" s="379"/>
      <c r="I1409" s="379"/>
      <c r="J1409" s="394"/>
      <c r="K1409" s="386">
        <f t="shared" si="235"/>
        <v>0</v>
      </c>
      <c r="L1409" s="395">
        <v>0</v>
      </c>
    </row>
    <row r="1410" spans="1:12" ht="12">
      <c r="A1410" s="383" t="s">
        <v>104</v>
      </c>
      <c r="B1410" s="403">
        <v>3751</v>
      </c>
      <c r="C1410" s="403" t="s">
        <v>106</v>
      </c>
      <c r="D1410" s="379" t="s">
        <v>139</v>
      </c>
      <c r="E1410" s="379"/>
      <c r="F1410" s="379"/>
      <c r="G1410" s="379"/>
      <c r="H1410" s="379"/>
      <c r="I1410" s="379"/>
      <c r="J1410" s="394"/>
      <c r="K1410" s="386">
        <f t="shared" si="235"/>
        <v>0</v>
      </c>
      <c r="L1410" s="395">
        <v>0</v>
      </c>
    </row>
    <row r="1411" spans="1:12" ht="12">
      <c r="A1411" s="383"/>
      <c r="B1411" s="403"/>
      <c r="C1411" s="403"/>
      <c r="D1411" s="379"/>
      <c r="E1411" s="379"/>
      <c r="F1411" s="379"/>
      <c r="G1411" s="379"/>
      <c r="H1411" s="379"/>
      <c r="I1411" s="379"/>
      <c r="J1411" s="394"/>
      <c r="K1411" s="386"/>
      <c r="L1411" s="395"/>
    </row>
    <row r="1412" spans="1:12" ht="12">
      <c r="A1412" s="383"/>
      <c r="B1412" s="37"/>
      <c r="C1412" s="383"/>
      <c r="D1412" s="378" t="s">
        <v>125</v>
      </c>
      <c r="E1412" s="378"/>
      <c r="F1412" s="379"/>
      <c r="G1412" s="379"/>
      <c r="H1412" s="379"/>
      <c r="I1412" s="378"/>
      <c r="J1412" s="398"/>
      <c r="K1412" s="399">
        <f t="shared" ref="K1412:L1412" si="236">SUM(K1407:K1410)</f>
        <v>0</v>
      </c>
      <c r="L1412" s="393">
        <f t="shared" si="236"/>
        <v>0</v>
      </c>
    </row>
    <row r="1413" spans="1:12" ht="12">
      <c r="A1413" s="383"/>
      <c r="B1413" s="37"/>
      <c r="C1413" s="383"/>
      <c r="D1413" s="383"/>
      <c r="E1413" s="379"/>
      <c r="F1413" s="379"/>
      <c r="G1413" s="379"/>
      <c r="H1413" s="379"/>
      <c r="I1413" s="378"/>
      <c r="J1413" s="398"/>
      <c r="K1413" s="368"/>
      <c r="L1413" s="393"/>
    </row>
    <row r="1414" spans="1:12" ht="12">
      <c r="A1414" s="383"/>
      <c r="B1414" s="37"/>
      <c r="C1414" s="37"/>
      <c r="D1414" s="378" t="s">
        <v>140</v>
      </c>
      <c r="E1414" s="378"/>
      <c r="F1414" s="379"/>
      <c r="G1414" s="379"/>
      <c r="H1414" s="379"/>
      <c r="I1414" s="379"/>
      <c r="J1414" s="392"/>
      <c r="K1414" s="380">
        <f t="shared" ref="K1414:L1414" si="237">SUM(K1397+K1405+K1412)</f>
        <v>533721.74833333341</v>
      </c>
      <c r="L1414" s="381">
        <f t="shared" si="237"/>
        <v>6404660.9799999995</v>
      </c>
    </row>
    <row r="1415" spans="1:12" ht="12">
      <c r="A1415" s="383"/>
      <c r="B1415" s="37"/>
      <c r="C1415" s="37"/>
      <c r="D1415" s="379"/>
      <c r="E1415" s="379"/>
      <c r="F1415" s="379"/>
      <c r="G1415" s="379"/>
      <c r="H1415" s="379"/>
      <c r="I1415" s="379"/>
      <c r="J1415" s="386"/>
      <c r="K1415" s="386"/>
      <c r="L1415" s="395"/>
    </row>
    <row r="1416" spans="1:12" ht="12">
      <c r="A1416" s="360" t="s">
        <v>91</v>
      </c>
      <c r="B1416" s="359">
        <v>1</v>
      </c>
      <c r="C1416" s="376"/>
      <c r="D1416" s="360" t="s">
        <v>93</v>
      </c>
      <c r="E1416" s="378"/>
      <c r="F1416" s="378"/>
      <c r="G1416" s="378"/>
      <c r="H1416" s="378"/>
      <c r="I1416" s="378"/>
      <c r="J1416" s="378"/>
      <c r="K1416" s="380"/>
      <c r="L1416" s="369"/>
    </row>
    <row r="1417" spans="1:12" ht="12">
      <c r="A1417" s="360" t="s">
        <v>94</v>
      </c>
      <c r="B1417" s="359">
        <v>3</v>
      </c>
      <c r="C1417" s="376"/>
      <c r="D1417" s="360" t="s">
        <v>154</v>
      </c>
      <c r="E1417" s="378"/>
      <c r="F1417" s="378"/>
      <c r="G1417" s="378"/>
      <c r="H1417" s="378"/>
      <c r="I1417" s="378"/>
      <c r="J1417" s="378"/>
      <c r="K1417" s="380"/>
      <c r="L1417" s="369"/>
    </row>
    <row r="1418" spans="1:12" ht="12">
      <c r="A1418" s="360" t="s">
        <v>96</v>
      </c>
      <c r="B1418" s="359">
        <v>9</v>
      </c>
      <c r="C1418" s="376"/>
      <c r="D1418" s="360" t="s">
        <v>325</v>
      </c>
      <c r="E1418" s="378"/>
      <c r="F1418" s="378"/>
      <c r="G1418" s="378"/>
      <c r="H1418" s="378"/>
      <c r="I1418" s="378"/>
      <c r="J1418" s="378"/>
      <c r="K1418" s="380"/>
      <c r="L1418" s="369"/>
    </row>
    <row r="1419" spans="1:12" ht="12">
      <c r="A1419" s="360" t="s">
        <v>97</v>
      </c>
      <c r="B1419" s="376" t="s">
        <v>54</v>
      </c>
      <c r="C1419" s="376"/>
      <c r="D1419" s="378" t="s">
        <v>55</v>
      </c>
      <c r="E1419" s="378"/>
      <c r="F1419" s="378"/>
      <c r="G1419" s="378"/>
      <c r="H1419" s="378"/>
      <c r="I1419" s="378"/>
      <c r="J1419" s="378"/>
      <c r="K1419" s="380"/>
      <c r="L1419" s="369"/>
    </row>
    <row r="1420" spans="1:12" ht="12">
      <c r="A1420" s="360" t="s">
        <v>99</v>
      </c>
      <c r="B1420" s="376" t="s">
        <v>78</v>
      </c>
      <c r="C1420" s="376"/>
      <c r="D1420" s="378" t="s">
        <v>435</v>
      </c>
      <c r="E1420" s="378"/>
      <c r="F1420" s="378"/>
      <c r="G1420" s="378"/>
      <c r="H1420" s="378"/>
      <c r="I1420" s="378"/>
      <c r="J1420" s="378"/>
      <c r="K1420" s="380"/>
      <c r="L1420" s="369"/>
    </row>
    <row r="1421" spans="1:12" ht="12">
      <c r="A1421" s="383"/>
      <c r="B1421" s="37"/>
      <c r="C1421" s="383"/>
      <c r="D1421" s="383"/>
      <c r="E1421" s="379"/>
      <c r="F1421" s="379"/>
      <c r="G1421" s="379"/>
      <c r="H1421" s="379"/>
      <c r="I1421" s="379"/>
      <c r="J1421" s="379"/>
      <c r="K1421" s="386"/>
      <c r="L1421" s="387"/>
    </row>
    <row r="1422" spans="1:12" ht="12">
      <c r="A1422" s="383"/>
      <c r="B1422" s="37"/>
      <c r="C1422" s="384" t="s">
        <v>461</v>
      </c>
      <c r="D1422" s="378" t="s">
        <v>102</v>
      </c>
      <c r="E1422" s="385" t="s">
        <v>462</v>
      </c>
      <c r="F1422" s="379"/>
      <c r="G1422" s="379"/>
      <c r="H1422" s="379"/>
      <c r="I1422" s="379"/>
      <c r="J1422" s="379"/>
      <c r="K1422" s="386"/>
      <c r="L1422" s="369"/>
    </row>
    <row r="1423" spans="1:12" ht="12">
      <c r="A1423" s="383"/>
      <c r="B1423" s="37"/>
      <c r="C1423" s="383"/>
      <c r="D1423" s="38"/>
      <c r="E1423" s="379"/>
      <c r="F1423" s="379"/>
      <c r="G1423" s="379"/>
      <c r="H1423" s="379"/>
      <c r="I1423" s="379"/>
      <c r="J1423" s="379"/>
      <c r="K1423" s="386"/>
      <c r="L1423" s="369"/>
    </row>
    <row r="1424" spans="1:12" ht="12">
      <c r="A1424" s="383" t="s">
        <v>104</v>
      </c>
      <c r="B1424" s="403" t="s">
        <v>105</v>
      </c>
      <c r="C1424" s="403" t="s">
        <v>106</v>
      </c>
      <c r="D1424" s="140" t="s">
        <v>107</v>
      </c>
      <c r="E1424" s="379"/>
      <c r="F1424" s="379"/>
      <c r="G1424" s="379"/>
      <c r="H1424" s="379"/>
      <c r="I1424" s="379"/>
      <c r="J1424" s="386"/>
      <c r="K1424" s="386">
        <f t="shared" ref="K1424:K1432" si="238">L1424/12</f>
        <v>439391.63999999996</v>
      </c>
      <c r="L1424" s="404">
        <v>5272699.68</v>
      </c>
    </row>
    <row r="1425" spans="1:12" ht="12">
      <c r="A1425" s="383" t="s">
        <v>104</v>
      </c>
      <c r="B1425" s="403" t="s">
        <v>108</v>
      </c>
      <c r="C1425" s="403" t="s">
        <v>106</v>
      </c>
      <c r="D1425" s="140" t="s">
        <v>109</v>
      </c>
      <c r="E1425" s="379"/>
      <c r="F1425" s="379"/>
      <c r="G1425" s="379"/>
      <c r="H1425" s="379"/>
      <c r="I1425" s="379"/>
      <c r="J1425" s="386"/>
      <c r="K1425" s="386">
        <f t="shared" si="238"/>
        <v>17093.84</v>
      </c>
      <c r="L1425" s="404">
        <v>205126.08</v>
      </c>
    </row>
    <row r="1426" spans="1:12" ht="12">
      <c r="A1426" s="383" t="s">
        <v>104</v>
      </c>
      <c r="B1426" s="403" t="s">
        <v>110</v>
      </c>
      <c r="C1426" s="403" t="s">
        <v>106</v>
      </c>
      <c r="D1426" s="140" t="s">
        <v>111</v>
      </c>
      <c r="E1426" s="379"/>
      <c r="F1426" s="379"/>
      <c r="G1426" s="379"/>
      <c r="H1426" s="379"/>
      <c r="I1426" s="379"/>
      <c r="J1426" s="386"/>
      <c r="K1426" s="386">
        <f t="shared" si="238"/>
        <v>67271.456666666665</v>
      </c>
      <c r="L1426" s="404">
        <v>807257.48</v>
      </c>
    </row>
    <row r="1427" spans="1:12" ht="12">
      <c r="A1427" s="383" t="s">
        <v>104</v>
      </c>
      <c r="B1427" s="403" t="s">
        <v>112</v>
      </c>
      <c r="C1427" s="403" t="s">
        <v>106</v>
      </c>
      <c r="D1427" s="140" t="s">
        <v>113</v>
      </c>
      <c r="E1427" s="379"/>
      <c r="F1427" s="379"/>
      <c r="G1427" s="379"/>
      <c r="H1427" s="379"/>
      <c r="I1427" s="379"/>
      <c r="J1427" s="386"/>
      <c r="K1427" s="386">
        <f t="shared" si="238"/>
        <v>9618</v>
      </c>
      <c r="L1427" s="404">
        <v>115416</v>
      </c>
    </row>
    <row r="1428" spans="1:12" ht="12">
      <c r="A1428" s="383" t="s">
        <v>104</v>
      </c>
      <c r="B1428" s="403" t="s">
        <v>114</v>
      </c>
      <c r="C1428" s="403" t="s">
        <v>106</v>
      </c>
      <c r="D1428" s="140" t="s">
        <v>115</v>
      </c>
      <c r="E1428" s="379"/>
      <c r="F1428" s="379"/>
      <c r="G1428" s="379"/>
      <c r="H1428" s="379"/>
      <c r="I1428" s="379"/>
      <c r="J1428" s="386"/>
      <c r="K1428" s="386">
        <f t="shared" si="238"/>
        <v>9620.1674999999996</v>
      </c>
      <c r="L1428" s="404">
        <v>115442.01</v>
      </c>
    </row>
    <row r="1429" spans="1:12" ht="12">
      <c r="A1429" s="383" t="s">
        <v>104</v>
      </c>
      <c r="B1429" s="403" t="s">
        <v>116</v>
      </c>
      <c r="C1429" s="403" t="s">
        <v>106</v>
      </c>
      <c r="D1429" s="390" t="s">
        <v>117</v>
      </c>
      <c r="E1429" s="379"/>
      <c r="F1429" s="379"/>
      <c r="G1429" s="379"/>
      <c r="H1429" s="379"/>
      <c r="I1429" s="379"/>
      <c r="J1429" s="386"/>
      <c r="K1429" s="386">
        <f t="shared" si="238"/>
        <v>92860.853333333333</v>
      </c>
      <c r="L1429" s="404">
        <v>1114330.24</v>
      </c>
    </row>
    <row r="1430" spans="1:12" ht="12">
      <c r="A1430" s="383" t="s">
        <v>104</v>
      </c>
      <c r="B1430" s="403" t="s">
        <v>119</v>
      </c>
      <c r="C1430" s="403" t="s">
        <v>106</v>
      </c>
      <c r="D1430" s="390" t="s">
        <v>120</v>
      </c>
      <c r="E1430" s="379"/>
      <c r="F1430" s="379"/>
      <c r="G1430" s="379"/>
      <c r="H1430" s="379"/>
      <c r="I1430" s="379"/>
      <c r="J1430" s="386"/>
      <c r="K1430" s="386">
        <f t="shared" si="238"/>
        <v>47485.54</v>
      </c>
      <c r="L1430" s="404">
        <v>569826.48</v>
      </c>
    </row>
    <row r="1431" spans="1:12" ht="12">
      <c r="A1431" s="383" t="s">
        <v>104</v>
      </c>
      <c r="B1431" s="403" t="s">
        <v>121</v>
      </c>
      <c r="C1431" s="403" t="s">
        <v>106</v>
      </c>
      <c r="D1431" s="140" t="s">
        <v>122</v>
      </c>
      <c r="E1431" s="379"/>
      <c r="F1431" s="379"/>
      <c r="G1431" s="379"/>
      <c r="H1431" s="379"/>
      <c r="I1431" s="379"/>
      <c r="J1431" s="386"/>
      <c r="K1431" s="386">
        <f t="shared" si="238"/>
        <v>30491.200000000001</v>
      </c>
      <c r="L1431" s="391">
        <v>365894.40000000002</v>
      </c>
    </row>
    <row r="1432" spans="1:12" ht="12">
      <c r="A1432" s="383" t="s">
        <v>104</v>
      </c>
      <c r="B1432" s="403" t="s">
        <v>123</v>
      </c>
      <c r="C1432" s="403" t="s">
        <v>106</v>
      </c>
      <c r="D1432" s="140" t="s">
        <v>124</v>
      </c>
      <c r="E1432" s="379"/>
      <c r="F1432" s="379"/>
      <c r="G1432" s="379"/>
      <c r="H1432" s="379"/>
      <c r="I1432" s="379"/>
      <c r="J1432" s="386"/>
      <c r="K1432" s="386">
        <f t="shared" si="238"/>
        <v>14842.666666666666</v>
      </c>
      <c r="L1432" s="404">
        <v>178112</v>
      </c>
    </row>
    <row r="1433" spans="1:12" ht="12">
      <c r="A1433" s="383"/>
      <c r="B1433" s="403"/>
      <c r="C1433" s="403"/>
      <c r="D1433" s="140"/>
      <c r="E1433" s="379"/>
      <c r="F1433" s="379"/>
      <c r="G1433" s="379"/>
      <c r="H1433" s="379"/>
      <c r="I1433" s="379"/>
      <c r="J1433" s="386"/>
      <c r="K1433" s="386"/>
      <c r="L1433" s="404"/>
    </row>
    <row r="1434" spans="1:12" ht="12">
      <c r="A1434" s="383"/>
      <c r="B1434" s="37"/>
      <c r="C1434" s="383"/>
      <c r="D1434" s="378" t="s">
        <v>125</v>
      </c>
      <c r="E1434" s="378"/>
      <c r="F1434" s="379"/>
      <c r="G1434" s="379"/>
      <c r="H1434" s="379"/>
      <c r="I1434" s="378"/>
      <c r="J1434" s="380"/>
      <c r="K1434" s="380">
        <f t="shared" ref="K1434" si="239">SUM(K1424:K1432)</f>
        <v>728675.36416666664</v>
      </c>
      <c r="L1434" s="381">
        <f>SUM(L1424:L1432)</f>
        <v>8744104.370000001</v>
      </c>
    </row>
    <row r="1435" spans="1:12" ht="12">
      <c r="A1435" s="383"/>
      <c r="B1435" s="37"/>
      <c r="C1435" s="383"/>
      <c r="D1435" s="38"/>
      <c r="E1435" s="379"/>
      <c r="F1435" s="379"/>
      <c r="G1435" s="379"/>
      <c r="H1435" s="379"/>
      <c r="I1435" s="379"/>
      <c r="J1435" s="379"/>
      <c r="K1435" s="386"/>
      <c r="L1435" s="369"/>
    </row>
    <row r="1436" spans="1:12" ht="12">
      <c r="A1436" s="383" t="s">
        <v>104</v>
      </c>
      <c r="B1436" s="403">
        <v>2111</v>
      </c>
      <c r="C1436" s="403" t="s">
        <v>106</v>
      </c>
      <c r="D1436" s="379" t="s">
        <v>127</v>
      </c>
      <c r="E1436" s="379"/>
      <c r="F1436" s="379"/>
      <c r="G1436" s="379"/>
      <c r="H1436" s="379"/>
      <c r="I1436" s="379"/>
      <c r="J1436" s="394"/>
      <c r="K1436" s="386">
        <f t="shared" ref="K1436:K1441" si="240">L1436/12</f>
        <v>0</v>
      </c>
      <c r="L1436" s="395">
        <v>0</v>
      </c>
    </row>
    <row r="1437" spans="1:12" ht="12">
      <c r="A1437" s="383" t="s">
        <v>104</v>
      </c>
      <c r="B1437" s="403">
        <v>2141</v>
      </c>
      <c r="C1437" s="403" t="s">
        <v>106</v>
      </c>
      <c r="D1437" s="396" t="s">
        <v>129</v>
      </c>
      <c r="E1437" s="379"/>
      <c r="F1437" s="379"/>
      <c r="G1437" s="379"/>
      <c r="H1437" s="379"/>
      <c r="I1437" s="379"/>
      <c r="J1437" s="394"/>
      <c r="K1437" s="386">
        <f t="shared" si="240"/>
        <v>0</v>
      </c>
      <c r="L1437" s="395">
        <v>0</v>
      </c>
    </row>
    <row r="1438" spans="1:12" ht="12">
      <c r="A1438" s="383" t="s">
        <v>104</v>
      </c>
      <c r="B1438" s="403">
        <v>2161</v>
      </c>
      <c r="C1438" s="403" t="s">
        <v>106</v>
      </c>
      <c r="D1438" s="379" t="s">
        <v>131</v>
      </c>
      <c r="E1438" s="379"/>
      <c r="F1438" s="379"/>
      <c r="G1438" s="379"/>
      <c r="H1438" s="379"/>
      <c r="I1438" s="379"/>
      <c r="J1438" s="394"/>
      <c r="K1438" s="386">
        <f t="shared" si="240"/>
        <v>0</v>
      </c>
      <c r="L1438" s="395">
        <v>0</v>
      </c>
    </row>
    <row r="1439" spans="1:12" ht="12">
      <c r="A1439" s="383" t="s">
        <v>104</v>
      </c>
      <c r="B1439" s="403">
        <v>2611</v>
      </c>
      <c r="C1439" s="403" t="s">
        <v>106</v>
      </c>
      <c r="D1439" s="406" t="s">
        <v>133</v>
      </c>
      <c r="E1439" s="379"/>
      <c r="F1439" s="379"/>
      <c r="G1439" s="379"/>
      <c r="H1439" s="379"/>
      <c r="I1439" s="379"/>
      <c r="J1439" s="394"/>
      <c r="K1439" s="386">
        <f t="shared" si="240"/>
        <v>0</v>
      </c>
      <c r="L1439" s="395">
        <v>0</v>
      </c>
    </row>
    <row r="1440" spans="1:12" ht="12">
      <c r="A1440" s="383" t="s">
        <v>104</v>
      </c>
      <c r="B1440" s="403">
        <v>2911</v>
      </c>
      <c r="C1440" s="403" t="s">
        <v>106</v>
      </c>
      <c r="D1440" s="406" t="s">
        <v>186</v>
      </c>
      <c r="E1440" s="379"/>
      <c r="F1440" s="379"/>
      <c r="G1440" s="379"/>
      <c r="H1440" s="379"/>
      <c r="I1440" s="379"/>
      <c r="J1440" s="394"/>
      <c r="K1440" s="386">
        <f t="shared" si="240"/>
        <v>0</v>
      </c>
      <c r="L1440" s="395">
        <v>0</v>
      </c>
    </row>
    <row r="1441" spans="1:12" ht="12">
      <c r="A1441" s="383" t="s">
        <v>104</v>
      </c>
      <c r="B1441" s="403">
        <v>2961</v>
      </c>
      <c r="C1441" s="403" t="s">
        <v>106</v>
      </c>
      <c r="D1441" s="406" t="s">
        <v>310</v>
      </c>
      <c r="E1441" s="379"/>
      <c r="F1441" s="379"/>
      <c r="G1441" s="379"/>
      <c r="H1441" s="379"/>
      <c r="I1441" s="379"/>
      <c r="J1441" s="386"/>
      <c r="K1441" s="386">
        <f t="shared" si="240"/>
        <v>0</v>
      </c>
      <c r="L1441" s="395">
        <v>0</v>
      </c>
    </row>
    <row r="1442" spans="1:12" ht="12">
      <c r="A1442" s="383"/>
      <c r="B1442" s="403"/>
      <c r="C1442" s="403"/>
      <c r="D1442" s="406"/>
      <c r="E1442" s="379"/>
      <c r="F1442" s="379"/>
      <c r="G1442" s="379"/>
      <c r="H1442" s="379"/>
      <c r="I1442" s="379"/>
      <c r="J1442" s="386"/>
      <c r="K1442" s="386"/>
      <c r="L1442" s="395"/>
    </row>
    <row r="1443" spans="1:12" ht="12">
      <c r="A1443" s="383"/>
      <c r="B1443" s="383"/>
      <c r="C1443" s="37"/>
      <c r="D1443" s="378" t="s">
        <v>125</v>
      </c>
      <c r="E1443" s="378"/>
      <c r="F1443" s="379"/>
      <c r="G1443" s="379"/>
      <c r="H1443" s="379"/>
      <c r="I1443" s="378"/>
      <c r="J1443" s="380"/>
      <c r="K1443" s="380">
        <f t="shared" ref="K1443" si="241">SUM(K1436:K1441)</f>
        <v>0</v>
      </c>
      <c r="L1443" s="381">
        <f>SUM(L1436:L1441)</f>
        <v>0</v>
      </c>
    </row>
    <row r="1444" spans="1:12" ht="12">
      <c r="A1444" s="383"/>
      <c r="B1444" s="383"/>
      <c r="C1444" s="37"/>
      <c r="D1444" s="379"/>
      <c r="E1444" s="379"/>
      <c r="F1444" s="379"/>
      <c r="G1444" s="379"/>
      <c r="H1444" s="379"/>
      <c r="I1444" s="379"/>
      <c r="J1444" s="379"/>
      <c r="K1444" s="386"/>
      <c r="L1444" s="381"/>
    </row>
    <row r="1445" spans="1:12" ht="12">
      <c r="A1445" s="383" t="s">
        <v>104</v>
      </c>
      <c r="B1445" s="403">
        <v>3361</v>
      </c>
      <c r="C1445" s="403" t="s">
        <v>106</v>
      </c>
      <c r="D1445" s="379" t="s">
        <v>134</v>
      </c>
      <c r="E1445" s="379"/>
      <c r="F1445" s="379"/>
      <c r="G1445" s="379"/>
      <c r="H1445" s="379"/>
      <c r="I1445" s="379"/>
      <c r="J1445" s="394"/>
      <c r="K1445" s="386">
        <f t="shared" ref="K1445:K1448" si="242">L1445/12</f>
        <v>0</v>
      </c>
      <c r="L1445" s="395">
        <v>0</v>
      </c>
    </row>
    <row r="1446" spans="1:12" ht="12">
      <c r="A1446" s="383" t="s">
        <v>104</v>
      </c>
      <c r="B1446" s="403">
        <v>3551</v>
      </c>
      <c r="C1446" s="403" t="s">
        <v>106</v>
      </c>
      <c r="D1446" s="434" t="s">
        <v>346</v>
      </c>
      <c r="E1446" s="379"/>
      <c r="F1446" s="379"/>
      <c r="G1446" s="379"/>
      <c r="H1446" s="379"/>
      <c r="I1446" s="379"/>
      <c r="J1446" s="394"/>
      <c r="K1446" s="386">
        <f t="shared" si="242"/>
        <v>0</v>
      </c>
      <c r="L1446" s="395">
        <v>0</v>
      </c>
    </row>
    <row r="1447" spans="1:12" ht="12">
      <c r="A1447" s="383" t="s">
        <v>104</v>
      </c>
      <c r="B1447" s="403">
        <v>3711</v>
      </c>
      <c r="C1447" s="403" t="s">
        <v>106</v>
      </c>
      <c r="D1447" s="379" t="s">
        <v>135</v>
      </c>
      <c r="E1447" s="379"/>
      <c r="F1447" s="379"/>
      <c r="G1447" s="379"/>
      <c r="H1447" s="379"/>
      <c r="I1447" s="379"/>
      <c r="J1447" s="394"/>
      <c r="K1447" s="386">
        <f t="shared" si="242"/>
        <v>0</v>
      </c>
      <c r="L1447" s="395">
        <v>0</v>
      </c>
    </row>
    <row r="1448" spans="1:12" ht="12">
      <c r="A1448" s="383" t="s">
        <v>104</v>
      </c>
      <c r="B1448" s="403">
        <v>3751</v>
      </c>
      <c r="C1448" s="403" t="s">
        <v>106</v>
      </c>
      <c r="D1448" s="379" t="s">
        <v>139</v>
      </c>
      <c r="E1448" s="379"/>
      <c r="F1448" s="379"/>
      <c r="G1448" s="379"/>
      <c r="H1448" s="379"/>
      <c r="I1448" s="379"/>
      <c r="J1448" s="394"/>
      <c r="K1448" s="386">
        <f t="shared" si="242"/>
        <v>0</v>
      </c>
      <c r="L1448" s="395">
        <v>0</v>
      </c>
    </row>
    <row r="1449" spans="1:12" ht="12">
      <c r="A1449" s="383"/>
      <c r="B1449" s="403"/>
      <c r="C1449" s="403"/>
      <c r="D1449" s="379"/>
      <c r="E1449" s="379"/>
      <c r="F1449" s="379"/>
      <c r="G1449" s="379"/>
      <c r="H1449" s="379"/>
      <c r="I1449" s="379"/>
      <c r="J1449" s="394"/>
      <c r="K1449" s="386"/>
      <c r="L1449" s="395"/>
    </row>
    <row r="1450" spans="1:12" ht="12">
      <c r="A1450" s="383"/>
      <c r="B1450" s="37"/>
      <c r="C1450" s="37"/>
      <c r="D1450" s="378" t="s">
        <v>125</v>
      </c>
      <c r="E1450" s="378"/>
      <c r="F1450" s="379"/>
      <c r="G1450" s="379"/>
      <c r="H1450" s="379"/>
      <c r="I1450" s="378"/>
      <c r="J1450" s="380"/>
      <c r="K1450" s="380">
        <f t="shared" ref="K1450:L1450" si="243">SUM(K1445:K1448)</f>
        <v>0</v>
      </c>
      <c r="L1450" s="381">
        <f t="shared" si="243"/>
        <v>0</v>
      </c>
    </row>
    <row r="1451" spans="1:12" ht="12">
      <c r="A1451" s="383"/>
      <c r="B1451" s="37"/>
      <c r="C1451" s="383"/>
      <c r="D1451" s="383"/>
      <c r="E1451" s="379"/>
      <c r="F1451" s="379"/>
      <c r="G1451" s="379"/>
      <c r="H1451" s="379"/>
      <c r="I1451" s="379"/>
      <c r="J1451" s="379"/>
      <c r="K1451" s="386"/>
      <c r="L1451" s="381"/>
    </row>
    <row r="1452" spans="1:12" ht="12">
      <c r="A1452" s="383"/>
      <c r="B1452" s="397"/>
      <c r="C1452" s="37"/>
      <c r="D1452" s="378" t="s">
        <v>140</v>
      </c>
      <c r="E1452" s="378"/>
      <c r="F1452" s="379"/>
      <c r="G1452" s="379"/>
      <c r="H1452" s="379"/>
      <c r="I1452" s="378"/>
      <c r="J1452" s="392"/>
      <c r="K1452" s="380">
        <f t="shared" ref="K1452:L1452" si="244">SUM(K1434+K1443+K1450)</f>
        <v>728675.36416666664</v>
      </c>
      <c r="L1452" s="381">
        <f t="shared" si="244"/>
        <v>8744104.370000001</v>
      </c>
    </row>
    <row r="1453" spans="1:12" ht="12">
      <c r="A1453" s="383"/>
      <c r="B1453" s="37"/>
      <c r="C1453" s="383"/>
      <c r="D1453" s="383"/>
      <c r="E1453" s="379"/>
      <c r="F1453" s="379"/>
      <c r="G1453" s="379"/>
      <c r="H1453" s="379"/>
      <c r="I1453" s="379"/>
      <c r="J1453" s="379"/>
      <c r="K1453" s="386"/>
      <c r="L1453" s="387"/>
    </row>
    <row r="1454" spans="1:12" ht="12">
      <c r="A1454" s="360" t="s">
        <v>91</v>
      </c>
      <c r="B1454" s="359">
        <v>1</v>
      </c>
      <c r="C1454" s="376"/>
      <c r="D1454" s="360" t="s">
        <v>93</v>
      </c>
      <c r="E1454" s="378"/>
      <c r="F1454" s="378"/>
      <c r="G1454" s="378"/>
      <c r="H1454" s="378"/>
      <c r="I1454" s="378"/>
      <c r="J1454" s="378"/>
      <c r="K1454" s="380"/>
      <c r="L1454" s="369"/>
    </row>
    <row r="1455" spans="1:12" ht="12">
      <c r="A1455" s="360" t="s">
        <v>94</v>
      </c>
      <c r="B1455" s="359">
        <v>3</v>
      </c>
      <c r="C1455" s="376"/>
      <c r="D1455" s="360" t="s">
        <v>154</v>
      </c>
      <c r="E1455" s="378"/>
      <c r="F1455" s="378"/>
      <c r="G1455" s="378"/>
      <c r="H1455" s="378"/>
      <c r="I1455" s="378"/>
      <c r="J1455" s="378"/>
      <c r="K1455" s="380"/>
      <c r="L1455" s="381"/>
    </row>
    <row r="1456" spans="1:12" ht="12">
      <c r="A1456" s="360" t="s">
        <v>96</v>
      </c>
      <c r="B1456" s="359">
        <v>9</v>
      </c>
      <c r="C1456" s="376"/>
      <c r="D1456" s="360" t="s">
        <v>325</v>
      </c>
      <c r="E1456" s="378"/>
      <c r="F1456" s="378"/>
      <c r="G1456" s="378"/>
      <c r="H1456" s="378"/>
      <c r="I1456" s="378"/>
      <c r="J1456" s="378"/>
      <c r="K1456" s="380"/>
      <c r="L1456" s="381"/>
    </row>
    <row r="1457" spans="1:12" ht="12">
      <c r="A1457" s="360" t="s">
        <v>97</v>
      </c>
      <c r="B1457" s="376" t="s">
        <v>54</v>
      </c>
      <c r="C1457" s="376"/>
      <c r="D1457" s="378" t="s">
        <v>55</v>
      </c>
      <c r="E1457" s="378"/>
      <c r="F1457" s="378"/>
      <c r="G1457" s="378"/>
      <c r="H1457" s="378"/>
      <c r="I1457" s="378"/>
      <c r="J1457" s="378"/>
      <c r="K1457" s="380"/>
      <c r="L1457" s="381"/>
    </row>
    <row r="1458" spans="1:12" ht="12">
      <c r="A1458" s="360" t="s">
        <v>99</v>
      </c>
      <c r="B1458" s="376" t="s">
        <v>78</v>
      </c>
      <c r="C1458" s="376"/>
      <c r="D1458" s="378" t="s">
        <v>435</v>
      </c>
      <c r="E1458" s="378"/>
      <c r="F1458" s="378"/>
      <c r="G1458" s="378"/>
      <c r="H1458" s="378"/>
      <c r="I1458" s="378"/>
      <c r="J1458" s="378"/>
      <c r="K1458" s="380"/>
      <c r="L1458" s="381"/>
    </row>
    <row r="1459" spans="1:12" ht="12">
      <c r="A1459" s="360"/>
      <c r="B1459" s="376"/>
      <c r="C1459" s="376"/>
      <c r="D1459" s="378"/>
      <c r="E1459" s="378"/>
      <c r="F1459" s="378"/>
      <c r="G1459" s="378"/>
      <c r="H1459" s="378"/>
      <c r="I1459" s="378"/>
      <c r="J1459" s="378"/>
      <c r="K1459" s="380"/>
      <c r="L1459" s="381"/>
    </row>
    <row r="1460" spans="1:12" ht="12">
      <c r="A1460" s="378"/>
      <c r="B1460" s="359"/>
      <c r="C1460" s="384" t="s">
        <v>475</v>
      </c>
      <c r="D1460" s="378" t="s">
        <v>102</v>
      </c>
      <c r="E1460" s="385" t="s">
        <v>477</v>
      </c>
      <c r="F1460" s="378"/>
      <c r="G1460" s="378"/>
      <c r="H1460" s="378"/>
      <c r="I1460" s="378"/>
      <c r="J1460" s="378"/>
      <c r="K1460" s="380"/>
      <c r="L1460" s="381"/>
    </row>
    <row r="1461" spans="1:12" ht="12">
      <c r="A1461" s="378"/>
      <c r="B1461" s="359"/>
      <c r="C1461" s="384"/>
      <c r="D1461" s="378"/>
      <c r="E1461" s="378"/>
      <c r="F1461" s="378"/>
      <c r="G1461" s="378"/>
      <c r="H1461" s="378"/>
      <c r="I1461" s="378"/>
      <c r="J1461" s="378"/>
      <c r="K1461" s="380"/>
      <c r="L1461" s="381"/>
    </row>
    <row r="1462" spans="1:12" ht="12">
      <c r="A1462" s="383" t="s">
        <v>104</v>
      </c>
      <c r="B1462" s="403" t="s">
        <v>105</v>
      </c>
      <c r="C1462" s="403" t="s">
        <v>106</v>
      </c>
      <c r="D1462" s="406" t="s">
        <v>107</v>
      </c>
      <c r="E1462" s="379"/>
      <c r="F1462" s="379"/>
      <c r="G1462" s="379"/>
      <c r="H1462" s="379"/>
      <c r="I1462" s="379"/>
      <c r="J1462" s="386"/>
      <c r="K1462" s="386">
        <f t="shared" ref="K1462:K1470" si="245">L1462/12</f>
        <v>1077807.82</v>
      </c>
      <c r="L1462" s="404">
        <v>12933693.84</v>
      </c>
    </row>
    <row r="1463" spans="1:12" ht="12">
      <c r="A1463" s="383" t="s">
        <v>104</v>
      </c>
      <c r="B1463" s="403" t="s">
        <v>108</v>
      </c>
      <c r="C1463" s="403" t="s">
        <v>106</v>
      </c>
      <c r="D1463" s="406" t="s">
        <v>109</v>
      </c>
      <c r="E1463" s="379"/>
      <c r="F1463" s="379"/>
      <c r="G1463" s="379"/>
      <c r="H1463" s="379"/>
      <c r="I1463" s="379"/>
      <c r="J1463" s="386"/>
      <c r="K1463" s="386">
        <f t="shared" si="245"/>
        <v>292160.92</v>
      </c>
      <c r="L1463" s="404">
        <v>3505931.04</v>
      </c>
    </row>
    <row r="1464" spans="1:12" ht="12">
      <c r="A1464" s="383" t="s">
        <v>104</v>
      </c>
      <c r="B1464" s="403" t="s">
        <v>110</v>
      </c>
      <c r="C1464" s="403" t="s">
        <v>106</v>
      </c>
      <c r="D1464" s="406" t="s">
        <v>111</v>
      </c>
      <c r="E1464" s="379"/>
      <c r="F1464" s="379"/>
      <c r="G1464" s="379"/>
      <c r="H1464" s="379"/>
      <c r="I1464" s="379"/>
      <c r="J1464" s="386"/>
      <c r="K1464" s="386">
        <f t="shared" si="245"/>
        <v>95624.757500000007</v>
      </c>
      <c r="L1464" s="404">
        <v>1147497.0900000001</v>
      </c>
    </row>
    <row r="1465" spans="1:12" ht="12">
      <c r="A1465" s="383" t="s">
        <v>104</v>
      </c>
      <c r="B1465" s="403" t="s">
        <v>112</v>
      </c>
      <c r="C1465" s="403" t="s">
        <v>106</v>
      </c>
      <c r="D1465" s="140" t="s">
        <v>113</v>
      </c>
      <c r="E1465" s="379"/>
      <c r="F1465" s="379"/>
      <c r="G1465" s="379"/>
      <c r="H1465" s="379"/>
      <c r="I1465" s="379"/>
      <c r="J1465" s="386"/>
      <c r="K1465" s="386">
        <f t="shared" si="245"/>
        <v>43855</v>
      </c>
      <c r="L1465" s="404">
        <v>526260</v>
      </c>
    </row>
    <row r="1466" spans="1:12" ht="12">
      <c r="A1466" s="383" t="s">
        <v>104</v>
      </c>
      <c r="B1466" s="403" t="s">
        <v>114</v>
      </c>
      <c r="C1466" s="403" t="s">
        <v>106</v>
      </c>
      <c r="D1466" s="406" t="s">
        <v>115</v>
      </c>
      <c r="E1466" s="379"/>
      <c r="F1466" s="379"/>
      <c r="G1466" s="379"/>
      <c r="H1466" s="379"/>
      <c r="I1466" s="379"/>
      <c r="J1466" s="386"/>
      <c r="K1466" s="386">
        <f t="shared" si="245"/>
        <v>29406.968333333334</v>
      </c>
      <c r="L1466" s="404">
        <v>352883.62</v>
      </c>
    </row>
    <row r="1467" spans="1:12" ht="12">
      <c r="A1467" s="383" t="s">
        <v>104</v>
      </c>
      <c r="B1467" s="403" t="s">
        <v>116</v>
      </c>
      <c r="C1467" s="403" t="s">
        <v>106</v>
      </c>
      <c r="D1467" s="390" t="s">
        <v>117</v>
      </c>
      <c r="E1467" s="379"/>
      <c r="F1467" s="379"/>
      <c r="G1467" s="379"/>
      <c r="H1467" s="379"/>
      <c r="I1467" s="379"/>
      <c r="J1467" s="386"/>
      <c r="K1467" s="386">
        <f t="shared" si="245"/>
        <v>258068.05000000002</v>
      </c>
      <c r="L1467" s="404">
        <v>3096816.6</v>
      </c>
    </row>
    <row r="1468" spans="1:12" ht="12">
      <c r="A1468" s="383" t="s">
        <v>104</v>
      </c>
      <c r="B1468" s="403" t="s">
        <v>119</v>
      </c>
      <c r="C1468" s="403" t="s">
        <v>106</v>
      </c>
      <c r="D1468" s="390" t="s">
        <v>120</v>
      </c>
      <c r="E1468" s="379"/>
      <c r="F1468" s="379"/>
      <c r="G1468" s="379"/>
      <c r="H1468" s="379"/>
      <c r="I1468" s="379"/>
      <c r="J1468" s="386"/>
      <c r="K1468" s="386">
        <f t="shared" si="245"/>
        <v>95643.64</v>
      </c>
      <c r="L1468" s="404">
        <v>1147723.68</v>
      </c>
    </row>
    <row r="1469" spans="1:12" ht="12">
      <c r="A1469" s="383" t="s">
        <v>104</v>
      </c>
      <c r="B1469" s="403" t="s">
        <v>121</v>
      </c>
      <c r="C1469" s="403" t="s">
        <v>106</v>
      </c>
      <c r="D1469" s="406" t="s">
        <v>122</v>
      </c>
      <c r="E1469" s="379"/>
      <c r="F1469" s="379"/>
      <c r="G1469" s="379"/>
      <c r="H1469" s="379"/>
      <c r="I1469" s="379"/>
      <c r="J1469" s="386"/>
      <c r="K1469" s="386">
        <f t="shared" si="245"/>
        <v>125552</v>
      </c>
      <c r="L1469" s="391">
        <v>1506624</v>
      </c>
    </row>
    <row r="1470" spans="1:12" ht="12">
      <c r="A1470" s="383" t="s">
        <v>104</v>
      </c>
      <c r="B1470" s="403" t="s">
        <v>123</v>
      </c>
      <c r="C1470" s="403" t="s">
        <v>106</v>
      </c>
      <c r="D1470" s="406" t="s">
        <v>124</v>
      </c>
      <c r="E1470" s="378"/>
      <c r="F1470" s="378"/>
      <c r="G1470" s="378"/>
      <c r="H1470" s="378"/>
      <c r="I1470" s="378"/>
      <c r="J1470" s="386"/>
      <c r="K1470" s="386">
        <f t="shared" si="245"/>
        <v>78962.356666666674</v>
      </c>
      <c r="L1470" s="404">
        <v>947548.28</v>
      </c>
    </row>
    <row r="1471" spans="1:12" ht="12">
      <c r="A1471" s="383"/>
      <c r="B1471" s="403"/>
      <c r="C1471" s="403"/>
      <c r="D1471" s="406"/>
      <c r="E1471" s="378"/>
      <c r="F1471" s="378"/>
      <c r="G1471" s="378"/>
      <c r="H1471" s="378"/>
      <c r="I1471" s="378"/>
      <c r="J1471" s="386"/>
      <c r="K1471" s="386"/>
      <c r="L1471" s="404"/>
    </row>
    <row r="1472" spans="1:12" ht="12">
      <c r="A1472" s="378"/>
      <c r="B1472" s="359"/>
      <c r="C1472" s="37"/>
      <c r="D1472" s="378" t="s">
        <v>125</v>
      </c>
      <c r="E1472" s="378"/>
      <c r="F1472" s="378"/>
      <c r="G1472" s="378"/>
      <c r="H1472" s="378"/>
      <c r="I1472" s="378"/>
      <c r="J1472" s="380"/>
      <c r="K1472" s="380">
        <f t="shared" ref="K1472" si="246">SUM(K1462:K1470)</f>
        <v>2097081.5125</v>
      </c>
      <c r="L1472" s="381">
        <f>SUM(L1462:L1470)</f>
        <v>25164978.150000002</v>
      </c>
    </row>
    <row r="1473" spans="1:12" ht="12">
      <c r="A1473" s="378"/>
      <c r="B1473" s="359"/>
      <c r="C1473" s="37"/>
      <c r="D1473" s="378"/>
      <c r="E1473" s="378"/>
      <c r="F1473" s="378"/>
      <c r="G1473" s="378"/>
      <c r="H1473" s="378"/>
      <c r="I1473" s="378"/>
      <c r="J1473" s="380"/>
      <c r="K1473" s="380"/>
      <c r="L1473" s="381"/>
    </row>
    <row r="1474" spans="1:12" ht="12">
      <c r="A1474" s="383" t="s">
        <v>104</v>
      </c>
      <c r="B1474" s="403">
        <v>2111</v>
      </c>
      <c r="C1474" s="403" t="s">
        <v>106</v>
      </c>
      <c r="D1474" s="379" t="s">
        <v>127</v>
      </c>
      <c r="E1474" s="378"/>
      <c r="F1474" s="378"/>
      <c r="G1474" s="378"/>
      <c r="H1474" s="378"/>
      <c r="I1474" s="378"/>
      <c r="J1474" s="394"/>
      <c r="K1474" s="386">
        <f t="shared" ref="K1474:K1490" si="247">L1474/12</f>
        <v>0</v>
      </c>
      <c r="L1474" s="395">
        <v>0</v>
      </c>
    </row>
    <row r="1475" spans="1:12" ht="12">
      <c r="A1475" s="383" t="s">
        <v>104</v>
      </c>
      <c r="B1475" s="403">
        <v>2141</v>
      </c>
      <c r="C1475" s="403" t="s">
        <v>106</v>
      </c>
      <c r="D1475" s="396" t="s">
        <v>129</v>
      </c>
      <c r="E1475" s="378"/>
      <c r="F1475" s="378"/>
      <c r="G1475" s="378"/>
      <c r="H1475" s="378"/>
      <c r="I1475" s="378"/>
      <c r="J1475" s="394"/>
      <c r="K1475" s="386">
        <f t="shared" si="247"/>
        <v>0</v>
      </c>
      <c r="L1475" s="395">
        <v>0</v>
      </c>
    </row>
    <row r="1476" spans="1:12" ht="12">
      <c r="A1476" s="383" t="s">
        <v>104</v>
      </c>
      <c r="B1476" s="403">
        <v>2161</v>
      </c>
      <c r="C1476" s="403" t="s">
        <v>106</v>
      </c>
      <c r="D1476" s="379" t="s">
        <v>131</v>
      </c>
      <c r="E1476" s="378"/>
      <c r="F1476" s="378"/>
      <c r="G1476" s="378"/>
      <c r="H1476" s="378"/>
      <c r="I1476" s="378"/>
      <c r="J1476" s="394"/>
      <c r="K1476" s="386">
        <f t="shared" si="247"/>
        <v>0</v>
      </c>
      <c r="L1476" s="395">
        <v>0</v>
      </c>
    </row>
    <row r="1477" spans="1:12" ht="12">
      <c r="A1477" s="383" t="s">
        <v>104</v>
      </c>
      <c r="B1477" s="403">
        <v>2211</v>
      </c>
      <c r="C1477" s="403" t="s">
        <v>106</v>
      </c>
      <c r="D1477" s="379" t="s">
        <v>132</v>
      </c>
      <c r="E1477" s="378"/>
      <c r="F1477" s="378"/>
      <c r="G1477" s="378"/>
      <c r="H1477" s="378"/>
      <c r="I1477" s="378"/>
      <c r="J1477" s="394"/>
      <c r="K1477" s="386">
        <f t="shared" si="247"/>
        <v>0</v>
      </c>
      <c r="L1477" s="395">
        <v>0</v>
      </c>
    </row>
    <row r="1478" spans="1:12" ht="12">
      <c r="A1478" s="383" t="s">
        <v>104</v>
      </c>
      <c r="B1478" s="403">
        <v>2411</v>
      </c>
      <c r="C1478" s="403" t="s">
        <v>106</v>
      </c>
      <c r="D1478" s="411" t="s">
        <v>440</v>
      </c>
      <c r="E1478" s="378"/>
      <c r="F1478" s="378"/>
      <c r="G1478" s="378"/>
      <c r="H1478" s="378"/>
      <c r="I1478" s="378"/>
      <c r="J1478" s="394"/>
      <c r="K1478" s="386">
        <f t="shared" si="247"/>
        <v>8333.3333333333339</v>
      </c>
      <c r="L1478" s="395">
        <v>100000</v>
      </c>
    </row>
    <row r="1479" spans="1:12" ht="12">
      <c r="A1479" s="383" t="s">
        <v>104</v>
      </c>
      <c r="B1479" s="403">
        <v>2421</v>
      </c>
      <c r="C1479" s="403" t="s">
        <v>106</v>
      </c>
      <c r="D1479" s="406" t="s">
        <v>332</v>
      </c>
      <c r="E1479" s="378"/>
      <c r="F1479" s="378"/>
      <c r="G1479" s="378"/>
      <c r="H1479" s="378"/>
      <c r="I1479" s="378"/>
      <c r="J1479" s="394"/>
      <c r="K1479" s="386">
        <f t="shared" si="247"/>
        <v>8333.3333333333339</v>
      </c>
      <c r="L1479" s="395">
        <v>100000</v>
      </c>
    </row>
    <row r="1480" spans="1:12" ht="12">
      <c r="A1480" s="383" t="s">
        <v>104</v>
      </c>
      <c r="B1480" s="403">
        <v>2431</v>
      </c>
      <c r="C1480" s="403" t="s">
        <v>106</v>
      </c>
      <c r="D1480" s="411" t="s">
        <v>442</v>
      </c>
      <c r="E1480" s="378"/>
      <c r="F1480" s="378"/>
      <c r="G1480" s="378"/>
      <c r="H1480" s="378"/>
      <c r="I1480" s="378"/>
      <c r="J1480" s="394"/>
      <c r="K1480" s="386">
        <f t="shared" si="247"/>
        <v>0</v>
      </c>
      <c r="L1480" s="395">
        <v>0</v>
      </c>
    </row>
    <row r="1481" spans="1:12" ht="12">
      <c r="A1481" s="383" t="s">
        <v>104</v>
      </c>
      <c r="B1481" s="403">
        <v>2461</v>
      </c>
      <c r="C1481" s="403" t="s">
        <v>106</v>
      </c>
      <c r="D1481" s="406" t="s">
        <v>215</v>
      </c>
      <c r="E1481" s="378"/>
      <c r="F1481" s="378"/>
      <c r="G1481" s="378"/>
      <c r="H1481" s="378"/>
      <c r="I1481" s="378"/>
      <c r="J1481" s="394"/>
      <c r="K1481" s="386">
        <f t="shared" si="247"/>
        <v>0</v>
      </c>
      <c r="L1481" s="395">
        <v>0</v>
      </c>
    </row>
    <row r="1482" spans="1:12" ht="12">
      <c r="A1482" s="383" t="s">
        <v>104</v>
      </c>
      <c r="B1482" s="403">
        <v>2471</v>
      </c>
      <c r="C1482" s="403" t="s">
        <v>106</v>
      </c>
      <c r="D1482" s="411" t="s">
        <v>237</v>
      </c>
      <c r="E1482" s="378"/>
      <c r="F1482" s="378"/>
      <c r="G1482" s="378"/>
      <c r="H1482" s="378"/>
      <c r="I1482" s="378"/>
      <c r="J1482" s="394"/>
      <c r="K1482" s="386">
        <f t="shared" si="247"/>
        <v>4166.666666666667</v>
      </c>
      <c r="L1482" s="395">
        <v>50000</v>
      </c>
    </row>
    <row r="1483" spans="1:12" ht="12">
      <c r="A1483" s="383" t="s">
        <v>104</v>
      </c>
      <c r="B1483" s="403">
        <v>2491</v>
      </c>
      <c r="C1483" s="403" t="s">
        <v>106</v>
      </c>
      <c r="D1483" s="411" t="s">
        <v>443</v>
      </c>
      <c r="E1483" s="378"/>
      <c r="F1483" s="378"/>
      <c r="G1483" s="378"/>
      <c r="H1483" s="378"/>
      <c r="I1483" s="378"/>
      <c r="J1483" s="394"/>
      <c r="K1483" s="386">
        <f t="shared" si="247"/>
        <v>166666.66666666666</v>
      </c>
      <c r="L1483" s="395">
        <v>2000000</v>
      </c>
    </row>
    <row r="1484" spans="1:12" ht="12">
      <c r="A1484" s="383" t="s">
        <v>104</v>
      </c>
      <c r="B1484" s="403">
        <v>2492</v>
      </c>
      <c r="C1484" s="403" t="s">
        <v>106</v>
      </c>
      <c r="D1484" s="406" t="s">
        <v>239</v>
      </c>
      <c r="E1484" s="378"/>
      <c r="F1484" s="378"/>
      <c r="G1484" s="378"/>
      <c r="H1484" s="378"/>
      <c r="I1484" s="378"/>
      <c r="J1484" s="394"/>
      <c r="K1484" s="386">
        <f t="shared" si="247"/>
        <v>1666.6666666666667</v>
      </c>
      <c r="L1484" s="395">
        <v>20000</v>
      </c>
    </row>
    <row r="1485" spans="1:12" ht="12">
      <c r="A1485" s="383"/>
      <c r="B1485" s="403">
        <v>2511</v>
      </c>
      <c r="C1485" s="403" t="s">
        <v>106</v>
      </c>
      <c r="D1485" s="406" t="s">
        <v>624</v>
      </c>
      <c r="E1485" s="378"/>
      <c r="F1485" s="378"/>
      <c r="G1485" s="378"/>
      <c r="H1485" s="378"/>
      <c r="I1485" s="378"/>
      <c r="J1485" s="394"/>
      <c r="K1485" s="386">
        <f t="shared" si="247"/>
        <v>833.33333333333337</v>
      </c>
      <c r="L1485" s="395">
        <v>10000</v>
      </c>
    </row>
    <row r="1486" spans="1:12" ht="12">
      <c r="A1486" s="383" t="s">
        <v>104</v>
      </c>
      <c r="B1486" s="403">
        <v>2611</v>
      </c>
      <c r="C1486" s="403" t="s">
        <v>106</v>
      </c>
      <c r="D1486" s="406" t="s">
        <v>133</v>
      </c>
      <c r="E1486" s="378"/>
      <c r="F1486" s="378"/>
      <c r="G1486" s="378"/>
      <c r="H1486" s="379"/>
      <c r="I1486" s="378"/>
      <c r="J1486" s="394"/>
      <c r="K1486" s="386">
        <f t="shared" si="247"/>
        <v>191666.66666666666</v>
      </c>
      <c r="L1486" s="395">
        <v>2300000</v>
      </c>
    </row>
    <row r="1487" spans="1:12" ht="12">
      <c r="A1487" s="383" t="s">
        <v>104</v>
      </c>
      <c r="B1487" s="403">
        <v>2612</v>
      </c>
      <c r="C1487" s="403" t="s">
        <v>106</v>
      </c>
      <c r="D1487" s="406" t="s">
        <v>242</v>
      </c>
      <c r="E1487" s="378"/>
      <c r="F1487" s="378"/>
      <c r="G1487" s="378"/>
      <c r="H1487" s="378"/>
      <c r="I1487" s="378"/>
      <c r="J1487" s="394"/>
      <c r="K1487" s="386">
        <f t="shared" si="247"/>
        <v>0</v>
      </c>
      <c r="L1487" s="395">
        <v>0</v>
      </c>
    </row>
    <row r="1488" spans="1:12" ht="12">
      <c r="A1488" s="383" t="s">
        <v>104</v>
      </c>
      <c r="B1488" s="403">
        <v>2721</v>
      </c>
      <c r="C1488" s="403" t="s">
        <v>106</v>
      </c>
      <c r="D1488" s="406" t="s">
        <v>243</v>
      </c>
      <c r="E1488" s="378"/>
      <c r="F1488" s="378"/>
      <c r="G1488" s="378"/>
      <c r="H1488" s="378"/>
      <c r="I1488" s="378"/>
      <c r="J1488" s="394"/>
      <c r="K1488" s="386">
        <f t="shared" si="247"/>
        <v>0</v>
      </c>
      <c r="L1488" s="395">
        <v>0</v>
      </c>
    </row>
    <row r="1489" spans="1:12" ht="12">
      <c r="A1489" s="383" t="s">
        <v>104</v>
      </c>
      <c r="B1489" s="403">
        <v>2911</v>
      </c>
      <c r="C1489" s="403" t="s">
        <v>106</v>
      </c>
      <c r="D1489" s="406" t="s">
        <v>186</v>
      </c>
      <c r="E1489" s="378"/>
      <c r="F1489" s="378"/>
      <c r="G1489" s="378"/>
      <c r="H1489" s="378"/>
      <c r="I1489" s="378"/>
      <c r="J1489" s="394"/>
      <c r="K1489" s="386">
        <f t="shared" si="247"/>
        <v>0</v>
      </c>
      <c r="L1489" s="395">
        <v>0</v>
      </c>
    </row>
    <row r="1490" spans="1:12" ht="12">
      <c r="A1490" s="383" t="s">
        <v>104</v>
      </c>
      <c r="B1490" s="403">
        <v>2961</v>
      </c>
      <c r="C1490" s="403" t="s">
        <v>106</v>
      </c>
      <c r="D1490" s="406" t="s">
        <v>310</v>
      </c>
      <c r="E1490" s="378"/>
      <c r="F1490" s="378"/>
      <c r="G1490" s="378"/>
      <c r="H1490" s="378"/>
      <c r="I1490" s="378"/>
      <c r="J1490" s="394"/>
      <c r="K1490" s="386">
        <f t="shared" si="247"/>
        <v>0</v>
      </c>
      <c r="L1490" s="395">
        <v>0</v>
      </c>
    </row>
    <row r="1491" spans="1:12" ht="12">
      <c r="A1491" s="383"/>
      <c r="B1491" s="37"/>
      <c r="C1491" s="37"/>
      <c r="D1491" s="378" t="s">
        <v>125</v>
      </c>
      <c r="E1491" s="378"/>
      <c r="F1491" s="378"/>
      <c r="G1491" s="378"/>
      <c r="H1491" s="378"/>
      <c r="I1491" s="378"/>
      <c r="J1491" s="418"/>
      <c r="K1491" s="380">
        <f t="shared" ref="K1491" si="248">SUM(K1474:K1490)</f>
        <v>381666.66666666663</v>
      </c>
      <c r="L1491" s="381">
        <f>SUM(L1474:L1490)</f>
        <v>4580000</v>
      </c>
    </row>
    <row r="1492" spans="1:12" ht="12">
      <c r="A1492" s="378"/>
      <c r="B1492" s="37"/>
      <c r="C1492" s="37"/>
      <c r="D1492" s="379"/>
      <c r="E1492" s="378"/>
      <c r="F1492" s="378"/>
      <c r="G1492" s="378"/>
      <c r="H1492" s="378"/>
      <c r="I1492" s="378"/>
      <c r="J1492" s="378"/>
      <c r="K1492" s="380"/>
      <c r="L1492" s="381"/>
    </row>
    <row r="1493" spans="1:12" ht="12">
      <c r="A1493" s="383" t="s">
        <v>104</v>
      </c>
      <c r="B1493" s="403">
        <v>3111</v>
      </c>
      <c r="C1493" s="403" t="s">
        <v>106</v>
      </c>
      <c r="D1493" s="406" t="s">
        <v>233</v>
      </c>
      <c r="E1493" s="378"/>
      <c r="F1493" s="378"/>
      <c r="G1493" s="378"/>
      <c r="H1493" s="378"/>
      <c r="I1493" s="378"/>
      <c r="J1493" s="394"/>
      <c r="K1493" s="386">
        <f t="shared" ref="K1493:K1501" si="249">L1493/12</f>
        <v>6250</v>
      </c>
      <c r="L1493" s="395">
        <v>75000</v>
      </c>
    </row>
    <row r="1494" spans="1:12" ht="12">
      <c r="A1494" s="383" t="s">
        <v>104</v>
      </c>
      <c r="B1494" s="403">
        <v>3131</v>
      </c>
      <c r="C1494" s="403" t="s">
        <v>106</v>
      </c>
      <c r="D1494" s="406" t="s">
        <v>234</v>
      </c>
      <c r="E1494" s="378"/>
      <c r="F1494" s="378"/>
      <c r="G1494" s="378"/>
      <c r="H1494" s="378"/>
      <c r="I1494" s="378"/>
      <c r="J1494" s="394"/>
      <c r="K1494" s="386">
        <f t="shared" si="249"/>
        <v>0</v>
      </c>
      <c r="L1494" s="395">
        <v>0</v>
      </c>
    </row>
    <row r="1495" spans="1:12" ht="12">
      <c r="A1495" s="383" t="s">
        <v>104</v>
      </c>
      <c r="B1495" s="403">
        <v>3141</v>
      </c>
      <c r="C1495" s="403" t="s">
        <v>106</v>
      </c>
      <c r="D1495" s="406" t="s">
        <v>150</v>
      </c>
      <c r="E1495" s="378"/>
      <c r="F1495" s="378"/>
      <c r="G1495" s="378"/>
      <c r="H1495" s="378"/>
      <c r="I1495" s="378"/>
      <c r="J1495" s="394"/>
      <c r="K1495" s="386">
        <f t="shared" si="249"/>
        <v>666.66666666666663</v>
      </c>
      <c r="L1495" s="395">
        <v>8000</v>
      </c>
    </row>
    <row r="1496" spans="1:12" ht="12">
      <c r="A1496" s="383" t="s">
        <v>104</v>
      </c>
      <c r="B1496" s="403">
        <v>3361</v>
      </c>
      <c r="C1496" s="403" t="s">
        <v>106</v>
      </c>
      <c r="D1496" s="379" t="s">
        <v>134</v>
      </c>
      <c r="E1496" s="378"/>
      <c r="F1496" s="378"/>
      <c r="G1496" s="378"/>
      <c r="H1496" s="378"/>
      <c r="I1496" s="378"/>
      <c r="J1496" s="394"/>
      <c r="K1496" s="386">
        <f t="shared" si="249"/>
        <v>0</v>
      </c>
      <c r="L1496" s="395">
        <v>0</v>
      </c>
    </row>
    <row r="1497" spans="1:12" ht="12">
      <c r="A1497" s="383" t="s">
        <v>104</v>
      </c>
      <c r="B1497" s="403">
        <v>3471</v>
      </c>
      <c r="C1497" s="403" t="s">
        <v>106</v>
      </c>
      <c r="D1497" s="406" t="s">
        <v>369</v>
      </c>
      <c r="E1497" s="378"/>
      <c r="F1497" s="378"/>
      <c r="G1497" s="378"/>
      <c r="H1497" s="378"/>
      <c r="I1497" s="378"/>
      <c r="J1497" s="394"/>
      <c r="K1497" s="386">
        <f t="shared" si="249"/>
        <v>0</v>
      </c>
      <c r="L1497" s="395">
        <v>0</v>
      </c>
    </row>
    <row r="1498" spans="1:12" ht="12">
      <c r="A1498" s="383" t="s">
        <v>104</v>
      </c>
      <c r="B1498" s="403">
        <v>3551</v>
      </c>
      <c r="C1498" s="403" t="s">
        <v>106</v>
      </c>
      <c r="D1498" s="406" t="s">
        <v>498</v>
      </c>
      <c r="E1498" s="378"/>
      <c r="F1498" s="378"/>
      <c r="G1498" s="378"/>
      <c r="H1498" s="378"/>
      <c r="I1498" s="378"/>
      <c r="J1498" s="394"/>
      <c r="K1498" s="386">
        <f t="shared" si="249"/>
        <v>0</v>
      </c>
      <c r="L1498" s="395">
        <v>0</v>
      </c>
    </row>
    <row r="1499" spans="1:12" ht="12">
      <c r="A1499" s="383" t="s">
        <v>104</v>
      </c>
      <c r="B1499" s="403">
        <v>3711</v>
      </c>
      <c r="C1499" s="403" t="s">
        <v>106</v>
      </c>
      <c r="D1499" s="379" t="s">
        <v>135</v>
      </c>
      <c r="E1499" s="378"/>
      <c r="F1499" s="378"/>
      <c r="G1499" s="378"/>
      <c r="H1499" s="378"/>
      <c r="I1499" s="378"/>
      <c r="J1499" s="394"/>
      <c r="K1499" s="386">
        <f t="shared" si="249"/>
        <v>0</v>
      </c>
      <c r="L1499" s="395">
        <v>0</v>
      </c>
    </row>
    <row r="1500" spans="1:12" ht="12">
      <c r="A1500" s="383" t="s">
        <v>104</v>
      </c>
      <c r="B1500" s="403">
        <v>3751</v>
      </c>
      <c r="C1500" s="403" t="s">
        <v>106</v>
      </c>
      <c r="D1500" s="379" t="s">
        <v>139</v>
      </c>
      <c r="E1500" s="378"/>
      <c r="F1500" s="378"/>
      <c r="G1500" s="378"/>
      <c r="H1500" s="378"/>
      <c r="I1500" s="378"/>
      <c r="J1500" s="394"/>
      <c r="K1500" s="386">
        <f t="shared" si="249"/>
        <v>0</v>
      </c>
      <c r="L1500" s="395">
        <v>0</v>
      </c>
    </row>
    <row r="1501" spans="1:12" ht="12">
      <c r="A1501" s="383" t="s">
        <v>104</v>
      </c>
      <c r="B1501" s="37">
        <v>3821</v>
      </c>
      <c r="C1501" s="403" t="s">
        <v>106</v>
      </c>
      <c r="D1501" s="406" t="s">
        <v>172</v>
      </c>
      <c r="E1501" s="378"/>
      <c r="F1501" s="378"/>
      <c r="G1501" s="378"/>
      <c r="H1501" s="378"/>
      <c r="I1501" s="378"/>
      <c r="J1501" s="418"/>
      <c r="K1501" s="386">
        <f t="shared" si="249"/>
        <v>0</v>
      </c>
      <c r="L1501" s="395">
        <v>0</v>
      </c>
    </row>
    <row r="1502" spans="1:12" ht="12">
      <c r="A1502" s="383"/>
      <c r="B1502" s="37"/>
      <c r="C1502" s="403"/>
      <c r="D1502" s="406"/>
      <c r="E1502" s="378"/>
      <c r="F1502" s="378"/>
      <c r="G1502" s="378"/>
      <c r="H1502" s="378"/>
      <c r="I1502" s="378"/>
      <c r="J1502" s="418"/>
      <c r="K1502" s="386"/>
      <c r="L1502" s="395"/>
    </row>
    <row r="1503" spans="1:12" ht="12">
      <c r="A1503" s="378"/>
      <c r="B1503" s="37"/>
      <c r="C1503" s="37"/>
      <c r="D1503" s="378" t="s">
        <v>125</v>
      </c>
      <c r="E1503" s="378"/>
      <c r="F1503" s="378"/>
      <c r="G1503" s="378"/>
      <c r="H1503" s="378"/>
      <c r="I1503" s="378"/>
      <c r="J1503" s="418"/>
      <c r="K1503" s="380">
        <f t="shared" ref="K1503:L1503" si="250">SUM(K1493:K1501)</f>
        <v>6916.666666666667</v>
      </c>
      <c r="L1503" s="381">
        <f t="shared" si="250"/>
        <v>83000</v>
      </c>
    </row>
    <row r="1504" spans="1:12" ht="12">
      <c r="A1504" s="378"/>
      <c r="B1504" s="37"/>
      <c r="C1504" s="37"/>
      <c r="D1504" s="378"/>
      <c r="E1504" s="378"/>
      <c r="F1504" s="378"/>
      <c r="G1504" s="378"/>
      <c r="H1504" s="378"/>
      <c r="I1504" s="378"/>
      <c r="J1504" s="418"/>
      <c r="K1504" s="380"/>
      <c r="L1504" s="381"/>
    </row>
    <row r="1505" spans="1:12" ht="12">
      <c r="A1505" s="378"/>
      <c r="B1505" s="37"/>
      <c r="C1505" s="37"/>
      <c r="D1505" s="378" t="s">
        <v>140</v>
      </c>
      <c r="E1505" s="378"/>
      <c r="F1505" s="378"/>
      <c r="G1505" s="378"/>
      <c r="H1505" s="378"/>
      <c r="I1505" s="378"/>
      <c r="J1505" s="392"/>
      <c r="K1505" s="380">
        <f t="shared" ref="K1505:L1505" si="251">SUM(K1472+K1491+K1503)</f>
        <v>2485664.8458333332</v>
      </c>
      <c r="L1505" s="381">
        <f t="shared" si="251"/>
        <v>29827978.150000002</v>
      </c>
    </row>
    <row r="1506" spans="1:12" ht="12">
      <c r="A1506" s="377"/>
      <c r="B1506" s="359"/>
      <c r="C1506" s="376"/>
      <c r="D1506" s="360"/>
      <c r="E1506" s="378"/>
      <c r="F1506" s="378"/>
      <c r="G1506" s="378"/>
      <c r="H1506" s="378"/>
      <c r="I1506" s="378"/>
      <c r="J1506" s="378"/>
      <c r="K1506" s="380"/>
      <c r="L1506" s="369"/>
    </row>
    <row r="1507" spans="1:12" ht="12">
      <c r="A1507" s="360" t="s">
        <v>91</v>
      </c>
      <c r="B1507" s="359">
        <v>1</v>
      </c>
      <c r="C1507" s="376"/>
      <c r="D1507" s="360" t="s">
        <v>93</v>
      </c>
      <c r="E1507" s="378"/>
      <c r="F1507" s="378"/>
      <c r="G1507" s="378"/>
      <c r="H1507" s="378"/>
      <c r="I1507" s="378"/>
      <c r="J1507" s="378"/>
      <c r="K1507" s="380"/>
      <c r="L1507" s="369"/>
    </row>
    <row r="1508" spans="1:12" ht="12">
      <c r="A1508" s="360" t="s">
        <v>94</v>
      </c>
      <c r="B1508" s="359">
        <v>3</v>
      </c>
      <c r="C1508" s="376"/>
      <c r="D1508" s="360" t="s">
        <v>154</v>
      </c>
      <c r="E1508" s="378"/>
      <c r="F1508" s="378"/>
      <c r="G1508" s="378"/>
      <c r="H1508" s="378"/>
      <c r="I1508" s="378"/>
      <c r="J1508" s="378"/>
      <c r="K1508" s="380"/>
      <c r="L1508" s="381"/>
    </row>
    <row r="1509" spans="1:12" ht="12">
      <c r="A1509" s="360" t="s">
        <v>96</v>
      </c>
      <c r="B1509" s="359">
        <v>9</v>
      </c>
      <c r="C1509" s="376"/>
      <c r="D1509" s="360" t="s">
        <v>325</v>
      </c>
      <c r="E1509" s="378"/>
      <c r="F1509" s="378"/>
      <c r="G1509" s="378"/>
      <c r="H1509" s="378"/>
      <c r="I1509" s="378"/>
      <c r="J1509" s="378"/>
      <c r="K1509" s="380"/>
      <c r="L1509" s="381"/>
    </row>
    <row r="1510" spans="1:12" ht="12">
      <c r="A1510" s="360" t="s">
        <v>97</v>
      </c>
      <c r="B1510" s="376" t="s">
        <v>54</v>
      </c>
      <c r="C1510" s="376"/>
      <c r="D1510" s="378" t="s">
        <v>55</v>
      </c>
      <c r="E1510" s="378"/>
      <c r="F1510" s="378"/>
      <c r="G1510" s="378"/>
      <c r="H1510" s="378"/>
      <c r="I1510" s="378"/>
      <c r="J1510" s="378"/>
      <c r="K1510" s="380"/>
      <c r="L1510" s="381"/>
    </row>
    <row r="1511" spans="1:12" ht="12">
      <c r="A1511" s="360" t="s">
        <v>99</v>
      </c>
      <c r="B1511" s="376" t="s">
        <v>78</v>
      </c>
      <c r="C1511" s="376"/>
      <c r="D1511" s="378" t="s">
        <v>435</v>
      </c>
      <c r="E1511" s="378"/>
      <c r="F1511" s="378"/>
      <c r="G1511" s="378"/>
      <c r="H1511" s="378"/>
      <c r="I1511" s="378"/>
      <c r="J1511" s="378"/>
      <c r="K1511" s="380"/>
      <c r="L1511" s="381"/>
    </row>
    <row r="1512" spans="1:12" ht="12">
      <c r="A1512" s="360"/>
      <c r="B1512" s="376"/>
      <c r="C1512" s="383"/>
      <c r="D1512" s="378"/>
      <c r="E1512" s="379"/>
      <c r="F1512" s="379"/>
      <c r="G1512" s="379"/>
      <c r="H1512" s="379"/>
      <c r="I1512" s="379"/>
      <c r="J1512" s="379"/>
      <c r="K1512" s="386"/>
      <c r="L1512" s="395"/>
    </row>
    <row r="1513" spans="1:12" ht="12">
      <c r="A1513" s="378"/>
      <c r="B1513" s="359"/>
      <c r="C1513" s="384" t="s">
        <v>500</v>
      </c>
      <c r="D1513" s="378" t="s">
        <v>102</v>
      </c>
      <c r="E1513" s="385" t="s">
        <v>501</v>
      </c>
      <c r="F1513" s="378"/>
      <c r="G1513" s="378"/>
      <c r="H1513" s="378"/>
      <c r="I1513" s="378"/>
      <c r="J1513" s="378"/>
      <c r="K1513" s="380"/>
      <c r="L1513" s="381"/>
    </row>
    <row r="1514" spans="1:12" ht="12">
      <c r="A1514" s="378"/>
      <c r="B1514" s="359"/>
      <c r="C1514" s="384"/>
      <c r="D1514" s="378"/>
      <c r="E1514" s="378"/>
      <c r="F1514" s="378"/>
      <c r="G1514" s="378"/>
      <c r="H1514" s="378"/>
      <c r="I1514" s="378"/>
      <c r="J1514" s="378"/>
      <c r="K1514" s="380"/>
      <c r="L1514" s="381"/>
    </row>
    <row r="1515" spans="1:12" ht="12">
      <c r="A1515" s="383" t="s">
        <v>104</v>
      </c>
      <c r="B1515" s="403" t="s">
        <v>105</v>
      </c>
      <c r="C1515" s="403" t="s">
        <v>106</v>
      </c>
      <c r="D1515" s="406" t="s">
        <v>107</v>
      </c>
      <c r="E1515" s="379"/>
      <c r="F1515" s="379"/>
      <c r="G1515" s="379"/>
      <c r="H1515" s="379"/>
      <c r="I1515" s="379"/>
      <c r="J1515" s="386"/>
      <c r="K1515" s="386">
        <f t="shared" ref="K1515:K1523" si="252">L1515/12</f>
        <v>155593.12</v>
      </c>
      <c r="L1515" s="404">
        <v>1867117.44</v>
      </c>
    </row>
    <row r="1516" spans="1:12" ht="12">
      <c r="A1516" s="383" t="s">
        <v>104</v>
      </c>
      <c r="B1516" s="403" t="s">
        <v>108</v>
      </c>
      <c r="C1516" s="403" t="s">
        <v>106</v>
      </c>
      <c r="D1516" s="406" t="s">
        <v>109</v>
      </c>
      <c r="E1516" s="379"/>
      <c r="F1516" s="379"/>
      <c r="G1516" s="379"/>
      <c r="H1516" s="379"/>
      <c r="I1516" s="379"/>
      <c r="J1516" s="386"/>
      <c r="K1516" s="386">
        <f t="shared" si="252"/>
        <v>55399.22</v>
      </c>
      <c r="L1516" s="404">
        <v>664790.64</v>
      </c>
    </row>
    <row r="1517" spans="1:12" ht="12">
      <c r="A1517" s="383" t="s">
        <v>104</v>
      </c>
      <c r="B1517" s="403" t="s">
        <v>110</v>
      </c>
      <c r="C1517" s="403" t="s">
        <v>106</v>
      </c>
      <c r="D1517" s="406" t="s">
        <v>111</v>
      </c>
      <c r="E1517" s="379"/>
      <c r="F1517" s="379"/>
      <c r="G1517" s="379"/>
      <c r="H1517" s="379"/>
      <c r="I1517" s="379"/>
      <c r="J1517" s="386"/>
      <c r="K1517" s="386">
        <f t="shared" si="252"/>
        <v>16917.230833333331</v>
      </c>
      <c r="L1517" s="404">
        <v>203006.77</v>
      </c>
    </row>
    <row r="1518" spans="1:12" ht="12">
      <c r="A1518" s="383" t="s">
        <v>104</v>
      </c>
      <c r="B1518" s="403" t="s">
        <v>112</v>
      </c>
      <c r="C1518" s="403" t="s">
        <v>106</v>
      </c>
      <c r="D1518" s="140" t="s">
        <v>113</v>
      </c>
      <c r="E1518" s="379"/>
      <c r="F1518" s="379"/>
      <c r="G1518" s="379"/>
      <c r="H1518" s="379"/>
      <c r="I1518" s="379"/>
      <c r="J1518" s="386"/>
      <c r="K1518" s="386">
        <f t="shared" si="252"/>
        <v>3669</v>
      </c>
      <c r="L1518" s="404">
        <v>44028</v>
      </c>
    </row>
    <row r="1519" spans="1:12" ht="12">
      <c r="A1519" s="383" t="s">
        <v>104</v>
      </c>
      <c r="B1519" s="403" t="s">
        <v>114</v>
      </c>
      <c r="C1519" s="403" t="s">
        <v>106</v>
      </c>
      <c r="D1519" s="406" t="s">
        <v>115</v>
      </c>
      <c r="E1519" s="379"/>
      <c r="F1519" s="379"/>
      <c r="G1519" s="379"/>
      <c r="H1519" s="379"/>
      <c r="I1519" s="379"/>
      <c r="J1519" s="386"/>
      <c r="K1519" s="386">
        <f t="shared" si="252"/>
        <v>3505.6958333333332</v>
      </c>
      <c r="L1519" s="404">
        <v>42068.35</v>
      </c>
    </row>
    <row r="1520" spans="1:12" ht="12">
      <c r="A1520" s="383" t="s">
        <v>104</v>
      </c>
      <c r="B1520" s="403" t="s">
        <v>116</v>
      </c>
      <c r="C1520" s="403" t="s">
        <v>106</v>
      </c>
      <c r="D1520" s="390" t="s">
        <v>117</v>
      </c>
      <c r="E1520" s="379"/>
      <c r="F1520" s="379"/>
      <c r="G1520" s="379"/>
      <c r="H1520" s="379"/>
      <c r="I1520" s="379"/>
      <c r="J1520" s="386"/>
      <c r="K1520" s="386">
        <f t="shared" si="252"/>
        <v>50759.855000000003</v>
      </c>
      <c r="L1520" s="404">
        <v>609118.26</v>
      </c>
    </row>
    <row r="1521" spans="1:12" ht="12">
      <c r="A1521" s="383" t="s">
        <v>104</v>
      </c>
      <c r="B1521" s="403" t="s">
        <v>119</v>
      </c>
      <c r="C1521" s="403" t="s">
        <v>106</v>
      </c>
      <c r="D1521" s="390" t="s">
        <v>120</v>
      </c>
      <c r="E1521" s="379"/>
      <c r="F1521" s="379"/>
      <c r="G1521" s="379"/>
      <c r="H1521" s="379"/>
      <c r="I1521" s="379"/>
      <c r="J1521" s="386"/>
      <c r="K1521" s="386">
        <f t="shared" si="252"/>
        <v>79384.960000000006</v>
      </c>
      <c r="L1521" s="404">
        <v>952619.52000000002</v>
      </c>
    </row>
    <row r="1522" spans="1:12" ht="12">
      <c r="A1522" s="383" t="s">
        <v>104</v>
      </c>
      <c r="B1522" s="403" t="s">
        <v>121</v>
      </c>
      <c r="C1522" s="403" t="s">
        <v>106</v>
      </c>
      <c r="D1522" s="406" t="s">
        <v>122</v>
      </c>
      <c r="E1522" s="378"/>
      <c r="F1522" s="378"/>
      <c r="G1522" s="378"/>
      <c r="H1522" s="378"/>
      <c r="I1522" s="378"/>
      <c r="J1522" s="386"/>
      <c r="K1522" s="386">
        <f t="shared" si="252"/>
        <v>12555.199999999999</v>
      </c>
      <c r="L1522" s="391">
        <v>150662.39999999999</v>
      </c>
    </row>
    <row r="1523" spans="1:12" ht="12">
      <c r="A1523" s="383" t="s">
        <v>104</v>
      </c>
      <c r="B1523" s="403" t="s">
        <v>123</v>
      </c>
      <c r="C1523" s="403" t="s">
        <v>106</v>
      </c>
      <c r="D1523" s="406" t="s">
        <v>124</v>
      </c>
      <c r="E1523" s="378"/>
      <c r="F1523" s="378"/>
      <c r="G1523" s="378"/>
      <c r="H1523" s="378"/>
      <c r="I1523" s="378"/>
      <c r="J1523" s="386"/>
      <c r="K1523" s="386">
        <f t="shared" si="252"/>
        <v>6831</v>
      </c>
      <c r="L1523" s="404">
        <v>81972</v>
      </c>
    </row>
    <row r="1524" spans="1:12" ht="12">
      <c r="A1524" s="383"/>
      <c r="B1524" s="403"/>
      <c r="C1524" s="403"/>
      <c r="D1524" s="406"/>
      <c r="E1524" s="378"/>
      <c r="F1524" s="378"/>
      <c r="G1524" s="378"/>
      <c r="H1524" s="378"/>
      <c r="I1524" s="378"/>
      <c r="J1524" s="386"/>
      <c r="K1524" s="386"/>
      <c r="L1524" s="404"/>
    </row>
    <row r="1525" spans="1:12" ht="12">
      <c r="A1525" s="378"/>
      <c r="B1525" s="359"/>
      <c r="C1525" s="37"/>
      <c r="D1525" s="378" t="s">
        <v>125</v>
      </c>
      <c r="E1525" s="378"/>
      <c r="F1525" s="378"/>
      <c r="G1525" s="378"/>
      <c r="H1525" s="378"/>
      <c r="I1525" s="378"/>
      <c r="J1525" s="380"/>
      <c r="K1525" s="380">
        <f t="shared" ref="K1525" si="253">SUM(K1515:K1523)</f>
        <v>384615.28166666668</v>
      </c>
      <c r="L1525" s="381">
        <f>SUM(L1515:L1523)</f>
        <v>4615383.3800000008</v>
      </c>
    </row>
    <row r="1526" spans="1:12" ht="12">
      <c r="A1526" s="378"/>
      <c r="B1526" s="359"/>
      <c r="C1526" s="37"/>
      <c r="D1526" s="378"/>
      <c r="E1526" s="378"/>
      <c r="F1526" s="378"/>
      <c r="G1526" s="378"/>
      <c r="H1526" s="378"/>
      <c r="I1526" s="378"/>
      <c r="J1526" s="380"/>
      <c r="K1526" s="380"/>
      <c r="L1526" s="381"/>
    </row>
    <row r="1527" spans="1:12" ht="12">
      <c r="A1527" s="378"/>
      <c r="B1527" s="359"/>
      <c r="C1527" s="37"/>
      <c r="D1527" s="378"/>
      <c r="E1527" s="378"/>
      <c r="F1527" s="378"/>
      <c r="G1527" s="378"/>
      <c r="H1527" s="378"/>
      <c r="I1527" s="378"/>
      <c r="J1527" s="380"/>
      <c r="K1527" s="380"/>
      <c r="L1527" s="381"/>
    </row>
    <row r="1528" spans="1:12" ht="12">
      <c r="A1528" s="378"/>
      <c r="B1528" s="359"/>
      <c r="C1528" s="37"/>
      <c r="D1528" s="378"/>
      <c r="E1528" s="378"/>
      <c r="F1528" s="378"/>
      <c r="G1528" s="378"/>
      <c r="H1528" s="378"/>
      <c r="I1528" s="378"/>
      <c r="J1528" s="380"/>
      <c r="K1528" s="380"/>
      <c r="L1528" s="381"/>
    </row>
    <row r="1529" spans="1:12" ht="12">
      <c r="A1529" s="378"/>
      <c r="B1529" s="359"/>
      <c r="C1529" s="37"/>
      <c r="D1529" s="378"/>
      <c r="E1529" s="378"/>
      <c r="F1529" s="378"/>
      <c r="G1529" s="378"/>
      <c r="H1529" s="378"/>
      <c r="I1529" s="378"/>
      <c r="J1529" s="380"/>
      <c r="K1529" s="380"/>
      <c r="L1529" s="381"/>
    </row>
    <row r="1530" spans="1:12" ht="12">
      <c r="A1530" s="383" t="s">
        <v>104</v>
      </c>
      <c r="B1530" s="403">
        <v>2111</v>
      </c>
      <c r="C1530" s="403" t="s">
        <v>106</v>
      </c>
      <c r="D1530" s="379" t="s">
        <v>127</v>
      </c>
      <c r="E1530" s="378"/>
      <c r="F1530" s="378"/>
      <c r="G1530" s="378"/>
      <c r="H1530" s="378"/>
      <c r="I1530" s="378"/>
      <c r="J1530" s="394"/>
      <c r="K1530" s="386">
        <f t="shared" ref="K1530:K1536" si="254">L1530/12</f>
        <v>0</v>
      </c>
      <c r="L1530" s="395">
        <v>0</v>
      </c>
    </row>
    <row r="1531" spans="1:12" ht="12">
      <c r="A1531" s="383" t="s">
        <v>104</v>
      </c>
      <c r="B1531" s="403">
        <v>2141</v>
      </c>
      <c r="C1531" s="403" t="s">
        <v>106</v>
      </c>
      <c r="D1531" s="396" t="s">
        <v>129</v>
      </c>
      <c r="E1531" s="378"/>
      <c r="F1531" s="378"/>
      <c r="G1531" s="378"/>
      <c r="H1531" s="378"/>
      <c r="I1531" s="378"/>
      <c r="J1531" s="394"/>
      <c r="K1531" s="386">
        <f t="shared" si="254"/>
        <v>0</v>
      </c>
      <c r="L1531" s="395">
        <v>0</v>
      </c>
    </row>
    <row r="1532" spans="1:12" ht="12">
      <c r="A1532" s="383" t="s">
        <v>104</v>
      </c>
      <c r="B1532" s="403">
        <v>2161</v>
      </c>
      <c r="C1532" s="403" t="s">
        <v>106</v>
      </c>
      <c r="D1532" s="379" t="s">
        <v>131</v>
      </c>
      <c r="E1532" s="378"/>
      <c r="F1532" s="378"/>
      <c r="G1532" s="378"/>
      <c r="H1532" s="378"/>
      <c r="I1532" s="378"/>
      <c r="J1532" s="394"/>
      <c r="K1532" s="386">
        <f t="shared" si="254"/>
        <v>0</v>
      </c>
      <c r="L1532" s="395">
        <v>0</v>
      </c>
    </row>
    <row r="1533" spans="1:12" ht="12">
      <c r="A1533" s="383" t="s">
        <v>104</v>
      </c>
      <c r="B1533" s="403">
        <v>2211</v>
      </c>
      <c r="C1533" s="403" t="s">
        <v>106</v>
      </c>
      <c r="D1533" s="406" t="s">
        <v>132</v>
      </c>
      <c r="E1533" s="378"/>
      <c r="F1533" s="378"/>
      <c r="G1533" s="378"/>
      <c r="H1533" s="378"/>
      <c r="I1533" s="378"/>
      <c r="J1533" s="394"/>
      <c r="K1533" s="386">
        <f t="shared" si="254"/>
        <v>0</v>
      </c>
      <c r="L1533" s="395">
        <v>0</v>
      </c>
    </row>
    <row r="1534" spans="1:12" ht="12">
      <c r="A1534" s="383" t="s">
        <v>104</v>
      </c>
      <c r="B1534" s="403">
        <v>2611</v>
      </c>
      <c r="C1534" s="403" t="s">
        <v>106</v>
      </c>
      <c r="D1534" s="406" t="s">
        <v>133</v>
      </c>
      <c r="E1534" s="378"/>
      <c r="F1534" s="378"/>
      <c r="G1534" s="378"/>
      <c r="H1534" s="378"/>
      <c r="I1534" s="378"/>
      <c r="J1534" s="394"/>
      <c r="K1534" s="386">
        <f t="shared" si="254"/>
        <v>0</v>
      </c>
      <c r="L1534" s="395">
        <v>0</v>
      </c>
    </row>
    <row r="1535" spans="1:12" ht="12">
      <c r="A1535" s="383" t="s">
        <v>104</v>
      </c>
      <c r="B1535" s="403">
        <v>2911</v>
      </c>
      <c r="C1535" s="403" t="s">
        <v>106</v>
      </c>
      <c r="D1535" s="406" t="s">
        <v>186</v>
      </c>
      <c r="E1535" s="378"/>
      <c r="F1535" s="378"/>
      <c r="G1535" s="378"/>
      <c r="H1535" s="378"/>
      <c r="I1535" s="378"/>
      <c r="J1535" s="394"/>
      <c r="K1535" s="386">
        <f t="shared" si="254"/>
        <v>0</v>
      </c>
      <c r="L1535" s="395">
        <v>0</v>
      </c>
    </row>
    <row r="1536" spans="1:12" ht="12">
      <c r="A1536" s="383" t="s">
        <v>104</v>
      </c>
      <c r="B1536" s="403">
        <v>2961</v>
      </c>
      <c r="C1536" s="403" t="s">
        <v>106</v>
      </c>
      <c r="D1536" s="406" t="s">
        <v>310</v>
      </c>
      <c r="E1536" s="378"/>
      <c r="F1536" s="378"/>
      <c r="G1536" s="378"/>
      <c r="H1536" s="378"/>
      <c r="I1536" s="378"/>
      <c r="J1536" s="394"/>
      <c r="K1536" s="386">
        <f t="shared" si="254"/>
        <v>0</v>
      </c>
      <c r="L1536" s="395">
        <v>0</v>
      </c>
    </row>
    <row r="1537" spans="1:12" ht="12">
      <c r="A1537" s="378"/>
      <c r="B1537" s="37"/>
      <c r="C1537" s="37"/>
      <c r="D1537" s="378" t="s">
        <v>125</v>
      </c>
      <c r="E1537" s="378"/>
      <c r="F1537" s="378"/>
      <c r="G1537" s="378"/>
      <c r="H1537" s="378"/>
      <c r="I1537" s="378"/>
      <c r="J1537" s="418"/>
      <c r="K1537" s="380">
        <f t="shared" ref="K1537" si="255">SUM(K1530:K1536)</f>
        <v>0</v>
      </c>
      <c r="L1537" s="381">
        <f>SUM(L1530:L1536)</f>
        <v>0</v>
      </c>
    </row>
    <row r="1538" spans="1:12" ht="12">
      <c r="A1538" s="378"/>
      <c r="B1538" s="37"/>
      <c r="C1538" s="37"/>
      <c r="D1538" s="379"/>
      <c r="E1538" s="378"/>
      <c r="F1538" s="378"/>
      <c r="G1538" s="378"/>
      <c r="H1538" s="378"/>
      <c r="I1538" s="378"/>
      <c r="J1538" s="378"/>
      <c r="K1538" s="380"/>
      <c r="L1538" s="381"/>
    </row>
    <row r="1539" spans="1:12" ht="12">
      <c r="A1539" s="383" t="s">
        <v>104</v>
      </c>
      <c r="B1539" s="403">
        <v>3131</v>
      </c>
      <c r="C1539" s="403" t="s">
        <v>106</v>
      </c>
      <c r="D1539" s="406" t="s">
        <v>234</v>
      </c>
      <c r="E1539" s="379"/>
      <c r="F1539" s="378"/>
      <c r="G1539" s="378"/>
      <c r="H1539" s="378"/>
      <c r="I1539" s="378"/>
      <c r="J1539" s="394"/>
      <c r="K1539" s="386">
        <f t="shared" ref="K1539:K1544" si="256">L1539/12</f>
        <v>1250</v>
      </c>
      <c r="L1539" s="395">
        <v>15000</v>
      </c>
    </row>
    <row r="1540" spans="1:12" ht="12">
      <c r="A1540" s="383" t="s">
        <v>104</v>
      </c>
      <c r="B1540" s="403">
        <v>3221</v>
      </c>
      <c r="C1540" s="403" t="s">
        <v>106</v>
      </c>
      <c r="D1540" s="406" t="s">
        <v>171</v>
      </c>
      <c r="E1540" s="379"/>
      <c r="F1540" s="378"/>
      <c r="G1540" s="378"/>
      <c r="H1540" s="378"/>
      <c r="I1540" s="378"/>
      <c r="J1540" s="394"/>
      <c r="K1540" s="386">
        <f t="shared" si="256"/>
        <v>0</v>
      </c>
      <c r="L1540" s="395">
        <v>0</v>
      </c>
    </row>
    <row r="1541" spans="1:12" ht="12">
      <c r="A1541" s="383" t="s">
        <v>104</v>
      </c>
      <c r="B1541" s="403">
        <v>3361</v>
      </c>
      <c r="C1541" s="403" t="s">
        <v>106</v>
      </c>
      <c r="D1541" s="379" t="s">
        <v>134</v>
      </c>
      <c r="E1541" s="379"/>
      <c r="F1541" s="378"/>
      <c r="G1541" s="378"/>
      <c r="H1541" s="378"/>
      <c r="I1541" s="378"/>
      <c r="J1541" s="394"/>
      <c r="K1541" s="386">
        <f t="shared" si="256"/>
        <v>0</v>
      </c>
      <c r="L1541" s="395">
        <v>0</v>
      </c>
    </row>
    <row r="1542" spans="1:12" ht="12">
      <c r="A1542" s="383" t="s">
        <v>104</v>
      </c>
      <c r="B1542" s="403">
        <v>3711</v>
      </c>
      <c r="C1542" s="403" t="s">
        <v>106</v>
      </c>
      <c r="D1542" s="379" t="s">
        <v>135</v>
      </c>
      <c r="E1542" s="379"/>
      <c r="F1542" s="379"/>
      <c r="G1542" s="379"/>
      <c r="H1542" s="379"/>
      <c r="I1542" s="379"/>
      <c r="J1542" s="394"/>
      <c r="K1542" s="386">
        <f t="shared" si="256"/>
        <v>0</v>
      </c>
      <c r="L1542" s="395">
        <v>0</v>
      </c>
    </row>
    <row r="1543" spans="1:12" ht="12">
      <c r="A1543" s="383" t="s">
        <v>104</v>
      </c>
      <c r="B1543" s="403">
        <v>3721</v>
      </c>
      <c r="C1543" s="403" t="s">
        <v>106</v>
      </c>
      <c r="D1543" s="406" t="s">
        <v>137</v>
      </c>
      <c r="E1543" s="379"/>
      <c r="F1543" s="379"/>
      <c r="G1543" s="379"/>
      <c r="H1543" s="379"/>
      <c r="I1543" s="379"/>
      <c r="J1543" s="394"/>
      <c r="K1543" s="386">
        <f t="shared" si="256"/>
        <v>0</v>
      </c>
      <c r="L1543" s="395">
        <v>0</v>
      </c>
    </row>
    <row r="1544" spans="1:12" ht="12">
      <c r="A1544" s="383" t="s">
        <v>104</v>
      </c>
      <c r="B1544" s="403">
        <v>3751</v>
      </c>
      <c r="C1544" s="403" t="s">
        <v>106</v>
      </c>
      <c r="D1544" s="379" t="s">
        <v>139</v>
      </c>
      <c r="E1544" s="379"/>
      <c r="F1544" s="378"/>
      <c r="G1544" s="378"/>
      <c r="H1544" s="378"/>
      <c r="I1544" s="378"/>
      <c r="J1544" s="394"/>
      <c r="K1544" s="386">
        <f t="shared" si="256"/>
        <v>0</v>
      </c>
      <c r="L1544" s="395">
        <v>0</v>
      </c>
    </row>
    <row r="1545" spans="1:12" ht="12">
      <c r="A1545" s="378"/>
      <c r="B1545" s="37"/>
      <c r="C1545" s="37"/>
      <c r="D1545" s="378" t="s">
        <v>125</v>
      </c>
      <c r="E1545" s="378"/>
      <c r="F1545" s="378"/>
      <c r="G1545" s="378"/>
      <c r="H1545" s="378"/>
      <c r="I1545" s="378"/>
      <c r="J1545" s="418"/>
      <c r="K1545" s="380">
        <f t="shared" ref="K1545:L1545" si="257">SUM(K1539:K1544)</f>
        <v>1250</v>
      </c>
      <c r="L1545" s="381">
        <f t="shared" si="257"/>
        <v>15000</v>
      </c>
    </row>
    <row r="1546" spans="1:12" ht="7.5" customHeight="1">
      <c r="A1546" s="378"/>
      <c r="B1546" s="37"/>
      <c r="C1546" s="37"/>
      <c r="D1546" s="378"/>
      <c r="E1546" s="378"/>
      <c r="F1546" s="378"/>
      <c r="G1546" s="378"/>
      <c r="H1546" s="378"/>
      <c r="I1546" s="378"/>
      <c r="J1546" s="418"/>
      <c r="K1546" s="380"/>
      <c r="L1546" s="381"/>
    </row>
    <row r="1547" spans="1:12" ht="12">
      <c r="A1547" s="378"/>
      <c r="B1547" s="37"/>
      <c r="C1547" s="37"/>
      <c r="D1547" s="378" t="s">
        <v>140</v>
      </c>
      <c r="E1547" s="378"/>
      <c r="F1547" s="378"/>
      <c r="G1547" s="378"/>
      <c r="H1547" s="378"/>
      <c r="I1547" s="378"/>
      <c r="J1547" s="392"/>
      <c r="K1547" s="380">
        <f t="shared" ref="K1547:L1547" si="258">SUM(K1525+K1537+K1545)</f>
        <v>385865.28166666668</v>
      </c>
      <c r="L1547" s="381">
        <f t="shared" si="258"/>
        <v>4630383.3800000008</v>
      </c>
    </row>
    <row r="1548" spans="1:12" ht="9.75" customHeight="1">
      <c r="A1548" s="378"/>
      <c r="B1548" s="37"/>
      <c r="C1548" s="37"/>
      <c r="D1548" s="378"/>
      <c r="E1548" s="378"/>
      <c r="F1548" s="378"/>
      <c r="G1548" s="378"/>
      <c r="H1548" s="378"/>
      <c r="I1548" s="378"/>
      <c r="J1548" s="418"/>
      <c r="K1548" s="380"/>
      <c r="L1548" s="381"/>
    </row>
    <row r="1549" spans="1:12" ht="12">
      <c r="A1549" s="378"/>
      <c r="B1549" s="37"/>
      <c r="C1549" s="37"/>
      <c r="D1549" s="378" t="s">
        <v>152</v>
      </c>
      <c r="E1549" s="378"/>
      <c r="F1549" s="379"/>
      <c r="G1549" s="379"/>
      <c r="H1549" s="379"/>
      <c r="I1549" s="379"/>
      <c r="J1549" s="392"/>
      <c r="K1549" s="380">
        <f t="shared" ref="K1549:L1549" si="259">SUM(K1547+K1505+K1452+K1414+K1377+K1335+K1297+K1259)</f>
        <v>7828237.8274999997</v>
      </c>
      <c r="L1549" s="381">
        <f t="shared" si="259"/>
        <v>93938853.930000007</v>
      </c>
    </row>
    <row r="1550" spans="1:12" ht="6" customHeight="1">
      <c r="A1550" s="378"/>
      <c r="B1550" s="37"/>
      <c r="C1550" s="37"/>
      <c r="D1550" s="378"/>
      <c r="E1550" s="378"/>
      <c r="F1550" s="378"/>
      <c r="G1550" s="378"/>
      <c r="H1550" s="378"/>
      <c r="I1550" s="378"/>
      <c r="J1550" s="392"/>
      <c r="K1550" s="380"/>
      <c r="L1550" s="381"/>
    </row>
    <row r="1551" spans="1:12" ht="12">
      <c r="A1551" s="360" t="s">
        <v>91</v>
      </c>
      <c r="B1551" s="359">
        <v>1</v>
      </c>
      <c r="C1551" s="376"/>
      <c r="D1551" s="360" t="s">
        <v>93</v>
      </c>
      <c r="E1551" s="378"/>
      <c r="F1551" s="378"/>
      <c r="G1551" s="378"/>
      <c r="H1551" s="378"/>
      <c r="I1551" s="378"/>
      <c r="J1551" s="392"/>
      <c r="K1551" s="380"/>
      <c r="L1551" s="381"/>
    </row>
    <row r="1552" spans="1:12" ht="12">
      <c r="A1552" s="360" t="s">
        <v>94</v>
      </c>
      <c r="B1552" s="359">
        <v>3</v>
      </c>
      <c r="C1552" s="376"/>
      <c r="D1552" s="360" t="s">
        <v>154</v>
      </c>
      <c r="E1552" s="378"/>
      <c r="F1552" s="378"/>
      <c r="G1552" s="378"/>
      <c r="H1552" s="378"/>
      <c r="I1552" s="378"/>
      <c r="J1552" s="392"/>
      <c r="K1552" s="380"/>
      <c r="L1552" s="381"/>
    </row>
    <row r="1553" spans="1:12" ht="12">
      <c r="A1553" s="360" t="s">
        <v>96</v>
      </c>
      <c r="B1553" s="359">
        <v>9</v>
      </c>
      <c r="C1553" s="376"/>
      <c r="D1553" s="360" t="s">
        <v>325</v>
      </c>
      <c r="E1553" s="378"/>
      <c r="F1553" s="378"/>
      <c r="G1553" s="378"/>
      <c r="H1553" s="378"/>
      <c r="I1553" s="378"/>
      <c r="J1553" s="392"/>
      <c r="K1553" s="380"/>
      <c r="L1553" s="381"/>
    </row>
    <row r="1554" spans="1:12" ht="12">
      <c r="A1554" s="360" t="s">
        <v>97</v>
      </c>
      <c r="B1554" s="376" t="s">
        <v>54</v>
      </c>
      <c r="C1554" s="376"/>
      <c r="D1554" s="378" t="s">
        <v>55</v>
      </c>
      <c r="E1554" s="378"/>
      <c r="F1554" s="378"/>
      <c r="G1554" s="378"/>
      <c r="H1554" s="378"/>
      <c r="I1554" s="378"/>
      <c r="J1554" s="378"/>
      <c r="K1554" s="380"/>
      <c r="L1554" s="369"/>
    </row>
    <row r="1555" spans="1:12" ht="12">
      <c r="A1555" s="360" t="s">
        <v>99</v>
      </c>
      <c r="B1555" s="376" t="s">
        <v>524</v>
      </c>
      <c r="C1555" s="376"/>
      <c r="D1555" s="378" t="s">
        <v>325</v>
      </c>
      <c r="E1555" s="378"/>
      <c r="F1555" s="378"/>
      <c r="G1555" s="378"/>
      <c r="H1555" s="378"/>
      <c r="I1555" s="378"/>
      <c r="J1555" s="378"/>
      <c r="K1555" s="380"/>
      <c r="L1555" s="369"/>
    </row>
    <row r="1556" spans="1:12" ht="8.25" customHeight="1">
      <c r="A1556" s="383"/>
      <c r="B1556" s="37"/>
      <c r="C1556" s="383"/>
      <c r="D1556" s="376"/>
      <c r="E1556" s="378"/>
      <c r="F1556" s="378"/>
      <c r="G1556" s="378"/>
      <c r="H1556" s="379"/>
      <c r="I1556" s="379"/>
      <c r="J1556" s="379"/>
      <c r="K1556" s="386"/>
      <c r="L1556" s="369"/>
    </row>
    <row r="1557" spans="1:12" ht="12">
      <c r="A1557" s="383"/>
      <c r="B1557" s="37"/>
      <c r="C1557" s="384" t="s">
        <v>525</v>
      </c>
      <c r="D1557" s="378" t="s">
        <v>102</v>
      </c>
      <c r="E1557" s="385" t="s">
        <v>526</v>
      </c>
      <c r="F1557" s="378"/>
      <c r="G1557" s="378"/>
      <c r="H1557" s="379"/>
      <c r="I1557" s="379"/>
      <c r="J1557" s="379"/>
      <c r="K1557" s="386"/>
      <c r="L1557" s="369"/>
    </row>
    <row r="1558" spans="1:12" ht="12">
      <c r="A1558" s="383"/>
      <c r="B1558" s="37"/>
      <c r="C1558" s="383"/>
      <c r="D1558" s="383"/>
      <c r="E1558" s="379"/>
      <c r="F1558" s="379"/>
      <c r="G1558" s="379"/>
      <c r="H1558" s="379"/>
      <c r="I1558" s="379"/>
      <c r="J1558" s="379"/>
      <c r="K1558" s="386"/>
      <c r="L1558" s="369"/>
    </row>
    <row r="1559" spans="1:12" ht="12">
      <c r="A1559" s="383" t="s">
        <v>104</v>
      </c>
      <c r="B1559" s="403" t="s">
        <v>105</v>
      </c>
      <c r="C1559" s="403" t="s">
        <v>106</v>
      </c>
      <c r="D1559" s="140" t="s">
        <v>107</v>
      </c>
      <c r="E1559" s="379"/>
      <c r="F1559" s="379"/>
      <c r="G1559" s="379"/>
      <c r="H1559" s="379"/>
      <c r="I1559" s="379"/>
      <c r="J1559" s="386"/>
      <c r="K1559" s="386">
        <f t="shared" ref="K1559:K1567" si="260">L1559/12</f>
        <v>191285.5</v>
      </c>
      <c r="L1559" s="404">
        <v>2295426</v>
      </c>
    </row>
    <row r="1560" spans="1:12" ht="12">
      <c r="A1560" s="383" t="s">
        <v>104</v>
      </c>
      <c r="B1560" s="403" t="s">
        <v>108</v>
      </c>
      <c r="C1560" s="403" t="s">
        <v>106</v>
      </c>
      <c r="D1560" s="140" t="s">
        <v>109</v>
      </c>
      <c r="E1560" s="379"/>
      <c r="F1560" s="379"/>
      <c r="G1560" s="379"/>
      <c r="H1560" s="379"/>
      <c r="I1560" s="379"/>
      <c r="J1560" s="386"/>
      <c r="K1560" s="386">
        <f t="shared" si="260"/>
        <v>24100.36</v>
      </c>
      <c r="L1560" s="404">
        <v>289204.32</v>
      </c>
    </row>
    <row r="1561" spans="1:12" ht="12">
      <c r="A1561" s="383" t="s">
        <v>104</v>
      </c>
      <c r="B1561" s="403" t="s">
        <v>110</v>
      </c>
      <c r="C1561" s="403" t="s">
        <v>106</v>
      </c>
      <c r="D1561" s="140" t="s">
        <v>530</v>
      </c>
      <c r="E1561" s="379"/>
      <c r="F1561" s="379"/>
      <c r="G1561" s="379"/>
      <c r="H1561" s="379"/>
      <c r="I1561" s="379"/>
      <c r="J1561" s="386"/>
      <c r="K1561" s="386">
        <f t="shared" si="260"/>
        <v>8726.4108333333334</v>
      </c>
      <c r="L1561" s="404">
        <v>104716.93</v>
      </c>
    </row>
    <row r="1562" spans="1:12" ht="12">
      <c r="A1562" s="383" t="s">
        <v>104</v>
      </c>
      <c r="B1562" s="403" t="s">
        <v>112</v>
      </c>
      <c r="C1562" s="403" t="s">
        <v>106</v>
      </c>
      <c r="D1562" s="140" t="s">
        <v>113</v>
      </c>
      <c r="E1562" s="379"/>
      <c r="F1562" s="379"/>
      <c r="G1562" s="379"/>
      <c r="H1562" s="379"/>
      <c r="I1562" s="379"/>
      <c r="J1562" s="386"/>
      <c r="K1562" s="386">
        <f t="shared" si="260"/>
        <v>2199</v>
      </c>
      <c r="L1562" s="404">
        <v>26388</v>
      </c>
    </row>
    <row r="1563" spans="1:12" ht="12">
      <c r="A1563" s="383" t="s">
        <v>104</v>
      </c>
      <c r="B1563" s="403" t="s">
        <v>114</v>
      </c>
      <c r="C1563" s="403" t="s">
        <v>106</v>
      </c>
      <c r="D1563" s="140" t="s">
        <v>115</v>
      </c>
      <c r="E1563" s="379"/>
      <c r="F1563" s="379"/>
      <c r="G1563" s="379"/>
      <c r="H1563" s="379"/>
      <c r="I1563" s="379"/>
      <c r="J1563" s="386"/>
      <c r="K1563" s="386">
        <f t="shared" si="260"/>
        <v>4415.2733333333335</v>
      </c>
      <c r="L1563" s="404">
        <v>52983.28</v>
      </c>
    </row>
    <row r="1564" spans="1:12" ht="12">
      <c r="A1564" s="383" t="s">
        <v>104</v>
      </c>
      <c r="B1564" s="403" t="s">
        <v>116</v>
      </c>
      <c r="C1564" s="403" t="s">
        <v>106</v>
      </c>
      <c r="D1564" s="390" t="s">
        <v>117</v>
      </c>
      <c r="E1564" s="379"/>
      <c r="F1564" s="379"/>
      <c r="G1564" s="379"/>
      <c r="H1564" s="379"/>
      <c r="I1564" s="379"/>
      <c r="J1564" s="386"/>
      <c r="K1564" s="386">
        <f t="shared" si="260"/>
        <v>45313.995833333327</v>
      </c>
      <c r="L1564" s="404">
        <v>543767.94999999995</v>
      </c>
    </row>
    <row r="1565" spans="1:12" ht="12">
      <c r="A1565" s="383" t="s">
        <v>104</v>
      </c>
      <c r="B1565" s="403" t="s">
        <v>119</v>
      </c>
      <c r="C1565" s="403" t="s">
        <v>106</v>
      </c>
      <c r="D1565" s="390" t="s">
        <v>120</v>
      </c>
      <c r="E1565" s="379"/>
      <c r="F1565" s="379"/>
      <c r="G1565" s="379"/>
      <c r="H1565" s="379"/>
      <c r="I1565" s="379"/>
      <c r="J1565" s="386"/>
      <c r="K1565" s="386">
        <f t="shared" si="260"/>
        <v>48089.279999999999</v>
      </c>
      <c r="L1565" s="404">
        <v>577071.35999999999</v>
      </c>
    </row>
    <row r="1566" spans="1:12" ht="12">
      <c r="A1566" s="383" t="s">
        <v>104</v>
      </c>
      <c r="B1566" s="403" t="s">
        <v>121</v>
      </c>
      <c r="C1566" s="403" t="s">
        <v>106</v>
      </c>
      <c r="D1566" s="140" t="s">
        <v>122</v>
      </c>
      <c r="E1566" s="379"/>
      <c r="F1566" s="379"/>
      <c r="G1566" s="379"/>
      <c r="H1566" s="379"/>
      <c r="I1566" s="379"/>
      <c r="J1566" s="386"/>
      <c r="K1566" s="386">
        <f t="shared" si="260"/>
        <v>12555.199999999999</v>
      </c>
      <c r="L1566" s="391">
        <v>150662.39999999999</v>
      </c>
    </row>
    <row r="1567" spans="1:12" ht="12">
      <c r="A1567" s="383" t="s">
        <v>104</v>
      </c>
      <c r="B1567" s="403" t="s">
        <v>123</v>
      </c>
      <c r="C1567" s="403" t="s">
        <v>106</v>
      </c>
      <c r="D1567" s="140" t="s">
        <v>124</v>
      </c>
      <c r="E1567" s="379"/>
      <c r="F1567" s="379"/>
      <c r="G1567" s="379"/>
      <c r="H1567" s="379"/>
      <c r="I1567" s="379"/>
      <c r="J1567" s="386"/>
      <c r="K1567" s="386">
        <f t="shared" si="260"/>
        <v>6574.333333333333</v>
      </c>
      <c r="L1567" s="404">
        <v>78892</v>
      </c>
    </row>
    <row r="1568" spans="1:12" ht="12">
      <c r="A1568" s="383"/>
      <c r="B1568" s="37"/>
      <c r="C1568" s="383"/>
      <c r="D1568" s="378" t="s">
        <v>125</v>
      </c>
      <c r="E1568" s="378"/>
      <c r="F1568" s="379"/>
      <c r="G1568" s="379"/>
      <c r="H1568" s="379"/>
      <c r="I1568" s="378"/>
      <c r="J1568" s="380"/>
      <c r="K1568" s="380">
        <f t="shared" ref="K1568" si="261">SUM(K1559:K1567)</f>
        <v>343259.35333333327</v>
      </c>
      <c r="L1568" s="381">
        <f>SUM(L1559:L1567)</f>
        <v>4119112.2399999993</v>
      </c>
    </row>
    <row r="1569" spans="1:12" ht="12">
      <c r="A1569" s="383" t="s">
        <v>104</v>
      </c>
      <c r="B1569" s="403">
        <v>2111</v>
      </c>
      <c r="C1569" s="403" t="s">
        <v>106</v>
      </c>
      <c r="D1569" s="379" t="s">
        <v>127</v>
      </c>
      <c r="E1569" s="379"/>
      <c r="F1569" s="379"/>
      <c r="G1569" s="379"/>
      <c r="H1569" s="379"/>
      <c r="I1569" s="379"/>
      <c r="J1569" s="394"/>
      <c r="K1569" s="386">
        <f t="shared" ref="K1569:K1575" si="262">L1569/12</f>
        <v>0</v>
      </c>
      <c r="L1569" s="395">
        <v>0</v>
      </c>
    </row>
    <row r="1570" spans="1:12" ht="12">
      <c r="A1570" s="383" t="s">
        <v>104</v>
      </c>
      <c r="B1570" s="403">
        <v>2141</v>
      </c>
      <c r="C1570" s="403" t="s">
        <v>106</v>
      </c>
      <c r="D1570" s="396" t="s">
        <v>129</v>
      </c>
      <c r="E1570" s="379"/>
      <c r="F1570" s="379"/>
      <c r="G1570" s="379"/>
      <c r="H1570" s="379"/>
      <c r="I1570" s="379"/>
      <c r="J1570" s="394"/>
      <c r="K1570" s="386">
        <f t="shared" si="262"/>
        <v>0</v>
      </c>
      <c r="L1570" s="395">
        <v>0</v>
      </c>
    </row>
    <row r="1571" spans="1:12" ht="12">
      <c r="A1571" s="383" t="s">
        <v>104</v>
      </c>
      <c r="B1571" s="403">
        <v>2161</v>
      </c>
      <c r="C1571" s="403" t="s">
        <v>106</v>
      </c>
      <c r="D1571" s="379" t="s">
        <v>131</v>
      </c>
      <c r="E1571" s="379"/>
      <c r="F1571" s="379"/>
      <c r="G1571" s="379"/>
      <c r="H1571" s="379"/>
      <c r="I1571" s="379"/>
      <c r="J1571" s="394"/>
      <c r="K1571" s="386">
        <f t="shared" si="262"/>
        <v>0</v>
      </c>
      <c r="L1571" s="395">
        <v>0</v>
      </c>
    </row>
    <row r="1572" spans="1:12" ht="12">
      <c r="A1572" s="383" t="s">
        <v>104</v>
      </c>
      <c r="B1572" s="403">
        <v>2211</v>
      </c>
      <c r="C1572" s="403" t="s">
        <v>106</v>
      </c>
      <c r="D1572" s="406" t="s">
        <v>132</v>
      </c>
      <c r="E1572" s="379"/>
      <c r="F1572" s="379"/>
      <c r="G1572" s="379"/>
      <c r="H1572" s="379"/>
      <c r="I1572" s="379"/>
      <c r="J1572" s="394"/>
      <c r="K1572" s="386">
        <f t="shared" si="262"/>
        <v>0</v>
      </c>
      <c r="L1572" s="395">
        <v>0</v>
      </c>
    </row>
    <row r="1573" spans="1:12" ht="12">
      <c r="A1573" s="383" t="s">
        <v>104</v>
      </c>
      <c r="B1573" s="403">
        <v>2611</v>
      </c>
      <c r="C1573" s="403" t="s">
        <v>106</v>
      </c>
      <c r="D1573" s="406" t="s">
        <v>133</v>
      </c>
      <c r="E1573" s="379"/>
      <c r="F1573" s="379"/>
      <c r="G1573" s="379"/>
      <c r="H1573" s="379"/>
      <c r="I1573" s="379"/>
      <c r="J1573" s="394"/>
      <c r="K1573" s="386">
        <f t="shared" si="262"/>
        <v>0</v>
      </c>
      <c r="L1573" s="395">
        <v>0</v>
      </c>
    </row>
    <row r="1574" spans="1:12" ht="12">
      <c r="A1574" s="383" t="s">
        <v>104</v>
      </c>
      <c r="B1574" s="403">
        <v>2911</v>
      </c>
      <c r="C1574" s="403" t="s">
        <v>106</v>
      </c>
      <c r="D1574" s="406" t="s">
        <v>186</v>
      </c>
      <c r="E1574" s="379"/>
      <c r="F1574" s="379"/>
      <c r="G1574" s="379"/>
      <c r="H1574" s="379"/>
      <c r="I1574" s="379"/>
      <c r="J1574" s="394"/>
      <c r="K1574" s="386">
        <f t="shared" si="262"/>
        <v>0</v>
      </c>
      <c r="L1574" s="395">
        <v>0</v>
      </c>
    </row>
    <row r="1575" spans="1:12" ht="12">
      <c r="A1575" s="383" t="s">
        <v>104</v>
      </c>
      <c r="B1575" s="403">
        <v>2961</v>
      </c>
      <c r="C1575" s="403" t="s">
        <v>106</v>
      </c>
      <c r="D1575" s="406" t="s">
        <v>310</v>
      </c>
      <c r="E1575" s="379"/>
      <c r="F1575" s="379"/>
      <c r="G1575" s="379"/>
      <c r="H1575" s="379"/>
      <c r="I1575" s="379"/>
      <c r="J1575" s="394"/>
      <c r="K1575" s="386">
        <f t="shared" si="262"/>
        <v>0</v>
      </c>
      <c r="L1575" s="395">
        <v>0</v>
      </c>
    </row>
    <row r="1576" spans="1:12" ht="12">
      <c r="A1576" s="383"/>
      <c r="B1576" s="383"/>
      <c r="C1576" s="37"/>
      <c r="D1576" s="378" t="s">
        <v>125</v>
      </c>
      <c r="E1576" s="378"/>
      <c r="F1576" s="379"/>
      <c r="G1576" s="379"/>
      <c r="H1576" s="379"/>
      <c r="I1576" s="378"/>
      <c r="J1576" s="380"/>
      <c r="K1576" s="380">
        <f t="shared" ref="K1576" si="263">SUM(K1569:K1575)</f>
        <v>0</v>
      </c>
      <c r="L1576" s="381">
        <f>SUM(L1569:L1575)</f>
        <v>0</v>
      </c>
    </row>
    <row r="1577" spans="1:12" ht="9" customHeight="1">
      <c r="A1577" s="383"/>
      <c r="B1577" s="383"/>
      <c r="C1577" s="37"/>
      <c r="D1577" s="379"/>
      <c r="E1577" s="379"/>
      <c r="F1577" s="379"/>
      <c r="G1577" s="379"/>
      <c r="H1577" s="379"/>
      <c r="I1577" s="378"/>
      <c r="J1577" s="380"/>
      <c r="K1577" s="380"/>
      <c r="L1577" s="381"/>
    </row>
    <row r="1578" spans="1:12" ht="12">
      <c r="A1578" s="383" t="s">
        <v>104</v>
      </c>
      <c r="B1578" s="403">
        <v>3111</v>
      </c>
      <c r="C1578" s="403" t="s">
        <v>106</v>
      </c>
      <c r="D1578" s="406" t="s">
        <v>233</v>
      </c>
      <c r="E1578" s="406"/>
      <c r="F1578" s="379"/>
      <c r="G1578" s="379"/>
      <c r="H1578" s="379"/>
      <c r="I1578" s="379"/>
      <c r="J1578" s="394"/>
      <c r="K1578" s="386">
        <f t="shared" ref="K1578:K1586" si="264">L1578/12</f>
        <v>5416.666666666667</v>
      </c>
      <c r="L1578" s="395">
        <v>65000</v>
      </c>
    </row>
    <row r="1579" spans="1:12" ht="12">
      <c r="A1579" s="383" t="s">
        <v>104</v>
      </c>
      <c r="B1579" s="403">
        <v>3131</v>
      </c>
      <c r="C1579" s="403" t="s">
        <v>106</v>
      </c>
      <c r="D1579" s="406" t="s">
        <v>234</v>
      </c>
      <c r="E1579" s="379"/>
      <c r="F1579" s="379"/>
      <c r="G1579" s="379"/>
      <c r="H1579" s="379"/>
      <c r="I1579" s="379"/>
      <c r="J1579" s="386"/>
      <c r="K1579" s="386">
        <f t="shared" si="264"/>
        <v>0</v>
      </c>
      <c r="L1579" s="395">
        <v>0</v>
      </c>
    </row>
    <row r="1580" spans="1:12" ht="12">
      <c r="A1580" s="383" t="s">
        <v>104</v>
      </c>
      <c r="B1580" s="403">
        <v>3141</v>
      </c>
      <c r="C1580" s="403" t="s">
        <v>106</v>
      </c>
      <c r="D1580" s="406" t="s">
        <v>150</v>
      </c>
      <c r="E1580" s="379"/>
      <c r="F1580" s="379"/>
      <c r="G1580" s="379"/>
      <c r="H1580" s="379"/>
      <c r="I1580" s="379"/>
      <c r="J1580" s="394"/>
      <c r="K1580" s="386">
        <f t="shared" si="264"/>
        <v>500</v>
      </c>
      <c r="L1580" s="395">
        <v>6000</v>
      </c>
    </row>
    <row r="1581" spans="1:12" ht="12">
      <c r="A1581" s="383" t="s">
        <v>104</v>
      </c>
      <c r="B1581" s="403">
        <v>3221</v>
      </c>
      <c r="C1581" s="403" t="s">
        <v>106</v>
      </c>
      <c r="D1581" s="406" t="s">
        <v>171</v>
      </c>
      <c r="E1581" s="379"/>
      <c r="F1581" s="379"/>
      <c r="G1581" s="379"/>
      <c r="H1581" s="379"/>
      <c r="I1581" s="379"/>
      <c r="J1581" s="394"/>
      <c r="K1581" s="386">
        <f t="shared" si="264"/>
        <v>45833.333333333336</v>
      </c>
      <c r="L1581" s="395">
        <v>550000</v>
      </c>
    </row>
    <row r="1582" spans="1:12" ht="12">
      <c r="A1582" s="383" t="s">
        <v>104</v>
      </c>
      <c r="B1582" s="403">
        <v>3361</v>
      </c>
      <c r="C1582" s="403" t="s">
        <v>106</v>
      </c>
      <c r="D1582" s="379" t="s">
        <v>134</v>
      </c>
      <c r="E1582" s="378"/>
      <c r="F1582" s="379"/>
      <c r="G1582" s="379"/>
      <c r="H1582" s="379"/>
      <c r="I1582" s="379"/>
      <c r="J1582" s="394"/>
      <c r="K1582" s="386">
        <f t="shared" si="264"/>
        <v>0</v>
      </c>
      <c r="L1582" s="395">
        <v>0</v>
      </c>
    </row>
    <row r="1583" spans="1:12" ht="12">
      <c r="A1583" s="383" t="s">
        <v>104</v>
      </c>
      <c r="B1583" s="403">
        <v>3551</v>
      </c>
      <c r="C1583" s="403" t="s">
        <v>106</v>
      </c>
      <c r="D1583" s="434" t="s">
        <v>346</v>
      </c>
      <c r="E1583" s="379"/>
      <c r="F1583" s="379"/>
      <c r="G1583" s="379"/>
      <c r="H1583" s="379"/>
      <c r="I1583" s="379"/>
      <c r="J1583" s="394"/>
      <c r="K1583" s="386">
        <f t="shared" si="264"/>
        <v>0</v>
      </c>
      <c r="L1583" s="395">
        <v>0</v>
      </c>
    </row>
    <row r="1584" spans="1:12" ht="12">
      <c r="A1584" s="383" t="s">
        <v>104</v>
      </c>
      <c r="B1584" s="403">
        <v>3711</v>
      </c>
      <c r="C1584" s="403" t="s">
        <v>106</v>
      </c>
      <c r="D1584" s="379" t="s">
        <v>135</v>
      </c>
      <c r="E1584" s="379"/>
      <c r="F1584" s="379"/>
      <c r="G1584" s="379"/>
      <c r="H1584" s="379"/>
      <c r="I1584" s="379"/>
      <c r="J1584" s="394"/>
      <c r="K1584" s="386">
        <f t="shared" si="264"/>
        <v>0</v>
      </c>
      <c r="L1584" s="395">
        <v>0</v>
      </c>
    </row>
    <row r="1585" spans="1:12" ht="12">
      <c r="A1585" s="383" t="s">
        <v>104</v>
      </c>
      <c r="B1585" s="403">
        <v>3721</v>
      </c>
      <c r="C1585" s="403" t="s">
        <v>106</v>
      </c>
      <c r="D1585" s="406" t="s">
        <v>137</v>
      </c>
      <c r="E1585" s="379"/>
      <c r="F1585" s="379"/>
      <c r="G1585" s="379"/>
      <c r="H1585" s="379"/>
      <c r="I1585" s="379"/>
      <c r="J1585" s="394"/>
      <c r="K1585" s="386">
        <f t="shared" si="264"/>
        <v>0</v>
      </c>
      <c r="L1585" s="395">
        <v>0</v>
      </c>
    </row>
    <row r="1586" spans="1:12" ht="12">
      <c r="A1586" s="383" t="s">
        <v>104</v>
      </c>
      <c r="B1586" s="403">
        <v>3751</v>
      </c>
      <c r="C1586" s="403" t="s">
        <v>106</v>
      </c>
      <c r="D1586" s="379" t="s">
        <v>139</v>
      </c>
      <c r="E1586" s="379"/>
      <c r="F1586" s="379"/>
      <c r="G1586" s="379"/>
      <c r="H1586" s="379"/>
      <c r="I1586" s="379"/>
      <c r="J1586" s="394"/>
      <c r="K1586" s="386">
        <f t="shared" si="264"/>
        <v>0</v>
      </c>
      <c r="L1586" s="395">
        <v>0</v>
      </c>
    </row>
    <row r="1587" spans="1:12" ht="12">
      <c r="A1587" s="383"/>
      <c r="B1587" s="383"/>
      <c r="C1587" s="37"/>
      <c r="D1587" s="378" t="s">
        <v>125</v>
      </c>
      <c r="E1587" s="378"/>
      <c r="F1587" s="379"/>
      <c r="G1587" s="379"/>
      <c r="H1587" s="379"/>
      <c r="I1587" s="378"/>
      <c r="J1587" s="380"/>
      <c r="K1587" s="380">
        <f t="shared" ref="K1587:L1587" si="265">SUM(K1578:K1586)</f>
        <v>51750</v>
      </c>
      <c r="L1587" s="381">
        <f t="shared" si="265"/>
        <v>621000</v>
      </c>
    </row>
    <row r="1588" spans="1:12" ht="9.75" customHeight="1">
      <c r="A1588" s="383"/>
      <c r="B1588" s="383"/>
      <c r="C1588" s="37"/>
      <c r="D1588" s="379"/>
      <c r="E1588" s="379"/>
      <c r="F1588" s="379"/>
      <c r="G1588" s="379"/>
      <c r="H1588" s="379"/>
      <c r="I1588" s="379"/>
      <c r="J1588" s="379"/>
      <c r="K1588" s="386"/>
      <c r="L1588" s="381"/>
    </row>
    <row r="1589" spans="1:12" ht="12">
      <c r="A1589" s="383"/>
      <c r="B1589" s="37"/>
      <c r="C1589" s="37"/>
      <c r="D1589" s="378" t="s">
        <v>140</v>
      </c>
      <c r="E1589" s="378"/>
      <c r="F1589" s="379"/>
      <c r="G1589" s="379"/>
      <c r="H1589" s="379"/>
      <c r="I1589" s="378"/>
      <c r="J1589" s="392"/>
      <c r="K1589" s="380">
        <f>SUM(K1568+K1576+K1587)</f>
        <v>395009.35333333327</v>
      </c>
      <c r="L1589" s="381">
        <f>SUM(L1568+L1576+L1587)</f>
        <v>4740112.2399999993</v>
      </c>
    </row>
    <row r="1590" spans="1:12" ht="9" customHeight="1">
      <c r="A1590" s="383"/>
      <c r="B1590" s="383"/>
      <c r="C1590" s="37"/>
      <c r="D1590" s="379"/>
      <c r="E1590" s="379"/>
      <c r="F1590" s="379"/>
      <c r="G1590" s="379"/>
      <c r="H1590" s="379"/>
      <c r="I1590" s="378"/>
      <c r="J1590" s="392"/>
      <c r="K1590" s="380"/>
      <c r="L1590" s="381"/>
    </row>
    <row r="1591" spans="1:12" ht="12">
      <c r="A1591" s="360" t="s">
        <v>91</v>
      </c>
      <c r="B1591" s="359">
        <v>1</v>
      </c>
      <c r="C1591" s="376"/>
      <c r="D1591" s="360" t="s">
        <v>93</v>
      </c>
      <c r="E1591" s="378"/>
      <c r="F1591" s="378"/>
      <c r="G1591" s="378"/>
      <c r="H1591" s="378"/>
      <c r="I1591" s="378"/>
      <c r="J1591" s="392"/>
      <c r="K1591" s="380"/>
      <c r="L1591" s="381"/>
    </row>
    <row r="1592" spans="1:12" ht="12">
      <c r="A1592" s="360" t="s">
        <v>94</v>
      </c>
      <c r="B1592" s="359">
        <v>3</v>
      </c>
      <c r="C1592" s="376"/>
      <c r="D1592" s="360" t="s">
        <v>154</v>
      </c>
      <c r="E1592" s="378"/>
      <c r="F1592" s="378"/>
      <c r="G1592" s="378"/>
      <c r="H1592" s="378"/>
      <c r="I1592" s="378"/>
      <c r="J1592" s="392"/>
      <c r="K1592" s="380"/>
      <c r="L1592" s="381"/>
    </row>
    <row r="1593" spans="1:12" ht="12">
      <c r="A1593" s="360" t="s">
        <v>96</v>
      </c>
      <c r="B1593" s="359">
        <v>9</v>
      </c>
      <c r="C1593" s="376"/>
      <c r="D1593" s="360" t="s">
        <v>325</v>
      </c>
      <c r="E1593" s="378"/>
      <c r="F1593" s="378"/>
      <c r="G1593" s="378"/>
      <c r="H1593" s="378"/>
      <c r="I1593" s="378"/>
      <c r="J1593" s="392"/>
      <c r="K1593" s="380"/>
      <c r="L1593" s="381"/>
    </row>
    <row r="1594" spans="1:12" ht="12">
      <c r="A1594" s="360" t="s">
        <v>97</v>
      </c>
      <c r="B1594" s="376" t="s">
        <v>54</v>
      </c>
      <c r="C1594" s="376"/>
      <c r="D1594" s="378" t="s">
        <v>55</v>
      </c>
      <c r="E1594" s="378"/>
      <c r="F1594" s="378"/>
      <c r="G1594" s="378"/>
      <c r="H1594" s="378"/>
      <c r="I1594" s="378"/>
      <c r="J1594" s="378"/>
      <c r="K1594" s="380"/>
      <c r="L1594" s="381"/>
    </row>
    <row r="1595" spans="1:12" ht="12">
      <c r="A1595" s="360" t="s">
        <v>99</v>
      </c>
      <c r="B1595" s="376" t="s">
        <v>524</v>
      </c>
      <c r="C1595" s="376"/>
      <c r="D1595" s="378" t="s">
        <v>325</v>
      </c>
      <c r="E1595" s="378"/>
      <c r="F1595" s="378"/>
      <c r="G1595" s="378"/>
      <c r="H1595" s="378"/>
      <c r="I1595" s="378"/>
      <c r="J1595" s="378"/>
      <c r="K1595" s="380"/>
      <c r="L1595" s="381"/>
    </row>
    <row r="1596" spans="1:12" ht="10.5" customHeight="1">
      <c r="A1596" s="383"/>
      <c r="B1596" s="37"/>
      <c r="C1596" s="383"/>
      <c r="D1596" s="383"/>
      <c r="E1596" s="379"/>
      <c r="F1596" s="379"/>
      <c r="G1596" s="379"/>
      <c r="H1596" s="379"/>
      <c r="I1596" s="378"/>
      <c r="J1596" s="392"/>
      <c r="K1596" s="380"/>
      <c r="L1596" s="381"/>
    </row>
    <row r="1597" spans="1:12" ht="12">
      <c r="A1597" s="383"/>
      <c r="B1597" s="37"/>
      <c r="C1597" s="384" t="s">
        <v>534</v>
      </c>
      <c r="D1597" s="378" t="s">
        <v>102</v>
      </c>
      <c r="E1597" s="385" t="s">
        <v>535</v>
      </c>
      <c r="F1597" s="379"/>
      <c r="G1597" s="379"/>
      <c r="H1597" s="379"/>
      <c r="I1597" s="379"/>
      <c r="J1597" s="379"/>
      <c r="K1597" s="386"/>
      <c r="L1597" s="369"/>
    </row>
    <row r="1598" spans="1:12" ht="9.75" customHeight="1">
      <c r="A1598" s="383"/>
      <c r="B1598" s="37"/>
      <c r="C1598" s="383"/>
      <c r="D1598" s="383"/>
      <c r="E1598" s="379"/>
      <c r="F1598" s="379"/>
      <c r="G1598" s="379"/>
      <c r="H1598" s="379"/>
      <c r="I1598" s="379"/>
      <c r="J1598" s="379"/>
      <c r="K1598" s="386"/>
      <c r="L1598" s="369"/>
    </row>
    <row r="1599" spans="1:12" ht="12">
      <c r="A1599" s="383" t="s">
        <v>104</v>
      </c>
      <c r="B1599" s="403" t="s">
        <v>105</v>
      </c>
      <c r="C1599" s="403" t="s">
        <v>106</v>
      </c>
      <c r="D1599" s="406" t="s">
        <v>107</v>
      </c>
      <c r="E1599" s="406"/>
      <c r="F1599" s="379"/>
      <c r="G1599" s="379"/>
      <c r="H1599" s="379"/>
      <c r="I1599" s="379"/>
      <c r="J1599" s="386"/>
      <c r="K1599" s="386">
        <f t="shared" ref="K1599:K1606" si="266">L1599/12</f>
        <v>104465.56</v>
      </c>
      <c r="L1599" s="404">
        <v>1253586.72</v>
      </c>
    </row>
    <row r="1600" spans="1:12" ht="12">
      <c r="A1600" s="383" t="s">
        <v>104</v>
      </c>
      <c r="B1600" s="403" t="s">
        <v>108</v>
      </c>
      <c r="C1600" s="403" t="s">
        <v>106</v>
      </c>
      <c r="D1600" s="406" t="s">
        <v>109</v>
      </c>
      <c r="E1600" s="406"/>
      <c r="F1600" s="379"/>
      <c r="G1600" s="379"/>
      <c r="H1600" s="379"/>
      <c r="I1600" s="379"/>
      <c r="J1600" s="386"/>
      <c r="K1600" s="386">
        <f t="shared" si="266"/>
        <v>12716.94</v>
      </c>
      <c r="L1600" s="404">
        <v>152603.28</v>
      </c>
    </row>
    <row r="1601" spans="1:12" ht="12">
      <c r="A1601" s="383" t="s">
        <v>104</v>
      </c>
      <c r="B1601" s="403" t="s">
        <v>112</v>
      </c>
      <c r="C1601" s="403" t="s">
        <v>106</v>
      </c>
      <c r="D1601" s="140" t="s">
        <v>113</v>
      </c>
      <c r="E1601" s="406"/>
      <c r="F1601" s="379"/>
      <c r="G1601" s="379"/>
      <c r="H1601" s="379"/>
      <c r="I1601" s="379"/>
      <c r="J1601" s="386"/>
      <c r="K1601" s="386">
        <f t="shared" si="266"/>
        <v>1248</v>
      </c>
      <c r="L1601" s="404">
        <v>14976</v>
      </c>
    </row>
    <row r="1602" spans="1:12" ht="12">
      <c r="A1602" s="383" t="s">
        <v>104</v>
      </c>
      <c r="B1602" s="403" t="s">
        <v>114</v>
      </c>
      <c r="C1602" s="403" t="s">
        <v>106</v>
      </c>
      <c r="D1602" s="406" t="s">
        <v>115</v>
      </c>
      <c r="E1602" s="406"/>
      <c r="F1602" s="379"/>
      <c r="G1602" s="379"/>
      <c r="H1602" s="379"/>
      <c r="I1602" s="379"/>
      <c r="J1602" s="386"/>
      <c r="K1602" s="386">
        <f t="shared" si="266"/>
        <v>2263.4166666666665</v>
      </c>
      <c r="L1602" s="404">
        <v>27161</v>
      </c>
    </row>
    <row r="1603" spans="1:12" ht="12">
      <c r="A1603" s="383" t="s">
        <v>104</v>
      </c>
      <c r="B1603" s="403" t="s">
        <v>116</v>
      </c>
      <c r="C1603" s="403" t="s">
        <v>106</v>
      </c>
      <c r="D1603" s="390" t="s">
        <v>117</v>
      </c>
      <c r="E1603" s="406"/>
      <c r="F1603" s="379"/>
      <c r="G1603" s="379"/>
      <c r="H1603" s="379"/>
      <c r="I1603" s="379"/>
      <c r="J1603" s="386"/>
      <c r="K1603" s="386">
        <f t="shared" si="266"/>
        <v>23940.841666666664</v>
      </c>
      <c r="L1603" s="404">
        <v>287290.09999999998</v>
      </c>
    </row>
    <row r="1604" spans="1:12" ht="12">
      <c r="A1604" s="383" t="s">
        <v>104</v>
      </c>
      <c r="B1604" s="403" t="s">
        <v>119</v>
      </c>
      <c r="C1604" s="403" t="s">
        <v>106</v>
      </c>
      <c r="D1604" s="390" t="s">
        <v>120</v>
      </c>
      <c r="E1604" s="406"/>
      <c r="F1604" s="379"/>
      <c r="G1604" s="379"/>
      <c r="H1604" s="379"/>
      <c r="I1604" s="379"/>
      <c r="J1604" s="386"/>
      <c r="K1604" s="386">
        <f t="shared" si="266"/>
        <v>24942.14</v>
      </c>
      <c r="L1604" s="404">
        <v>299305.68</v>
      </c>
    </row>
    <row r="1605" spans="1:12" ht="12">
      <c r="A1605" s="383" t="s">
        <v>104</v>
      </c>
      <c r="B1605" s="403" t="s">
        <v>121</v>
      </c>
      <c r="C1605" s="403" t="s">
        <v>106</v>
      </c>
      <c r="D1605" s="406" t="s">
        <v>122</v>
      </c>
      <c r="E1605" s="406"/>
      <c r="F1605" s="379"/>
      <c r="G1605" s="379"/>
      <c r="H1605" s="379"/>
      <c r="I1605" s="379"/>
      <c r="J1605" s="386"/>
      <c r="K1605" s="386">
        <f t="shared" si="266"/>
        <v>6277.5999999999995</v>
      </c>
      <c r="L1605" s="391">
        <v>75331.199999999997</v>
      </c>
    </row>
    <row r="1606" spans="1:12" ht="12">
      <c r="A1606" s="383" t="s">
        <v>104</v>
      </c>
      <c r="B1606" s="403" t="s">
        <v>123</v>
      </c>
      <c r="C1606" s="403" t="s">
        <v>106</v>
      </c>
      <c r="D1606" s="406" t="s">
        <v>124</v>
      </c>
      <c r="E1606" s="379"/>
      <c r="F1606" s="379"/>
      <c r="G1606" s="379"/>
      <c r="H1606" s="379"/>
      <c r="I1606" s="379"/>
      <c r="J1606" s="386"/>
      <c r="K1606" s="386">
        <f t="shared" si="266"/>
        <v>2431.9166666666665</v>
      </c>
      <c r="L1606" s="404">
        <v>29183</v>
      </c>
    </row>
    <row r="1607" spans="1:12" ht="12">
      <c r="A1607" s="383"/>
      <c r="B1607" s="37"/>
      <c r="C1607" s="37"/>
      <c r="D1607" s="378" t="s">
        <v>125</v>
      </c>
      <c r="E1607" s="378"/>
      <c r="F1607" s="379"/>
      <c r="G1607" s="379"/>
      <c r="H1607" s="379"/>
      <c r="I1607" s="378"/>
      <c r="J1607" s="380"/>
      <c r="K1607" s="380">
        <f t="shared" ref="K1607" si="267">SUM(K1599:K1606)</f>
        <v>178286.41499999998</v>
      </c>
      <c r="L1607" s="380">
        <f>SUM(L1599:L1606)</f>
        <v>2139436.98</v>
      </c>
    </row>
    <row r="1608" spans="1:12" ht="12">
      <c r="A1608" s="383" t="s">
        <v>104</v>
      </c>
      <c r="B1608" s="403">
        <v>2111</v>
      </c>
      <c r="C1608" s="403" t="s">
        <v>106</v>
      </c>
      <c r="D1608" s="379" t="s">
        <v>127</v>
      </c>
      <c r="E1608" s="379"/>
      <c r="F1608" s="379"/>
      <c r="G1608" s="379"/>
      <c r="H1608" s="379"/>
      <c r="I1608" s="379"/>
      <c r="J1608" s="394"/>
      <c r="K1608" s="386">
        <f t="shared" ref="K1608:K1610" si="268">L1608/12</f>
        <v>0</v>
      </c>
      <c r="L1608" s="391">
        <v>0</v>
      </c>
    </row>
    <row r="1609" spans="1:12" ht="12">
      <c r="A1609" s="383" t="s">
        <v>104</v>
      </c>
      <c r="B1609" s="403">
        <v>2611</v>
      </c>
      <c r="C1609" s="403" t="s">
        <v>106</v>
      </c>
      <c r="D1609" s="406" t="s">
        <v>133</v>
      </c>
      <c r="E1609" s="379"/>
      <c r="F1609" s="379"/>
      <c r="G1609" s="379"/>
      <c r="H1609" s="379"/>
      <c r="I1609" s="379"/>
      <c r="J1609" s="394"/>
      <c r="K1609" s="386">
        <f t="shared" si="268"/>
        <v>0</v>
      </c>
      <c r="L1609" s="391">
        <v>0</v>
      </c>
    </row>
    <row r="1610" spans="1:12" ht="12">
      <c r="A1610" s="383" t="s">
        <v>104</v>
      </c>
      <c r="B1610" s="403">
        <v>2911</v>
      </c>
      <c r="C1610" s="403" t="s">
        <v>106</v>
      </c>
      <c r="D1610" s="406" t="s">
        <v>186</v>
      </c>
      <c r="E1610" s="379"/>
      <c r="F1610" s="379"/>
      <c r="G1610" s="379"/>
      <c r="H1610" s="379"/>
      <c r="I1610" s="379"/>
      <c r="J1610" s="394"/>
      <c r="K1610" s="386">
        <f t="shared" si="268"/>
        <v>0</v>
      </c>
      <c r="L1610" s="395">
        <v>0</v>
      </c>
    </row>
    <row r="1611" spans="1:12" ht="12">
      <c r="A1611" s="383"/>
      <c r="B1611" s="383"/>
      <c r="C1611" s="37"/>
      <c r="D1611" s="378" t="s">
        <v>125</v>
      </c>
      <c r="E1611" s="378"/>
      <c r="F1611" s="379"/>
      <c r="G1611" s="379"/>
      <c r="H1611" s="379"/>
      <c r="I1611" s="378"/>
      <c r="J1611" s="380"/>
      <c r="K1611" s="380">
        <f t="shared" ref="K1611:L1611" si="269">SUM(K1608:K1610)</f>
        <v>0</v>
      </c>
      <c r="L1611" s="381">
        <f t="shared" si="269"/>
        <v>0</v>
      </c>
    </row>
    <row r="1612" spans="1:12" ht="12">
      <c r="A1612" s="383"/>
      <c r="B1612" s="383"/>
      <c r="C1612" s="37"/>
      <c r="D1612" s="379"/>
      <c r="E1612" s="379"/>
      <c r="F1612" s="379"/>
      <c r="G1612" s="379"/>
      <c r="H1612" s="379"/>
      <c r="I1612" s="379"/>
      <c r="J1612" s="379"/>
      <c r="K1612" s="386"/>
      <c r="L1612" s="381"/>
    </row>
    <row r="1613" spans="1:12" ht="12">
      <c r="A1613" s="383" t="s">
        <v>104</v>
      </c>
      <c r="B1613" s="403">
        <v>3361</v>
      </c>
      <c r="C1613" s="403" t="s">
        <v>106</v>
      </c>
      <c r="D1613" s="379" t="s">
        <v>134</v>
      </c>
      <c r="E1613" s="379"/>
      <c r="F1613" s="379"/>
      <c r="G1613" s="379"/>
      <c r="H1613" s="379"/>
      <c r="I1613" s="379"/>
      <c r="J1613" s="394"/>
      <c r="K1613" s="386">
        <f t="shared" ref="K1613:K1614" si="270">L1613/12</f>
        <v>0</v>
      </c>
      <c r="L1613" s="395">
        <v>0</v>
      </c>
    </row>
    <row r="1614" spans="1:12" ht="12">
      <c r="A1614" s="383" t="s">
        <v>104</v>
      </c>
      <c r="B1614" s="403">
        <v>3551</v>
      </c>
      <c r="C1614" s="403" t="s">
        <v>106</v>
      </c>
      <c r="D1614" s="434" t="s">
        <v>346</v>
      </c>
      <c r="E1614" s="379"/>
      <c r="F1614" s="379"/>
      <c r="G1614" s="379"/>
      <c r="H1614" s="379"/>
      <c r="I1614" s="379"/>
      <c r="J1614" s="394"/>
      <c r="K1614" s="386">
        <f t="shared" si="270"/>
        <v>0</v>
      </c>
      <c r="L1614" s="395">
        <v>0</v>
      </c>
    </row>
    <row r="1615" spans="1:12" ht="12">
      <c r="A1615" s="383"/>
      <c r="B1615" s="37"/>
      <c r="C1615" s="37"/>
      <c r="D1615" s="378" t="s">
        <v>125</v>
      </c>
      <c r="E1615" s="378"/>
      <c r="F1615" s="379"/>
      <c r="G1615" s="379"/>
      <c r="H1615" s="379"/>
      <c r="I1615" s="378"/>
      <c r="J1615" s="380"/>
      <c r="K1615" s="380">
        <f t="shared" ref="K1615:L1615" si="271">SUM(K1613:K1614)</f>
        <v>0</v>
      </c>
      <c r="L1615" s="381">
        <f t="shared" si="271"/>
        <v>0</v>
      </c>
    </row>
    <row r="1616" spans="1:12" ht="12">
      <c r="A1616" s="383"/>
      <c r="B1616" s="37"/>
      <c r="C1616" s="37"/>
      <c r="D1616" s="379"/>
      <c r="E1616" s="378"/>
      <c r="F1616" s="379"/>
      <c r="G1616" s="379"/>
      <c r="H1616" s="379"/>
      <c r="I1616" s="378"/>
      <c r="J1616" s="380"/>
      <c r="K1616" s="380"/>
      <c r="L1616" s="381"/>
    </row>
    <row r="1617" spans="1:12" ht="12">
      <c r="A1617" s="383"/>
      <c r="B1617" s="37"/>
      <c r="C1617" s="383"/>
      <c r="D1617" s="378" t="s">
        <v>140</v>
      </c>
      <c r="E1617" s="378"/>
      <c r="F1617" s="379"/>
      <c r="G1617" s="379"/>
      <c r="H1617" s="379"/>
      <c r="I1617" s="378"/>
      <c r="J1617" s="392"/>
      <c r="K1617" s="380">
        <f>SUM(K1607+K1611+K1615)</f>
        <v>178286.41499999998</v>
      </c>
      <c r="L1617" s="381">
        <f>SUM(L1607+L1611+L1615)</f>
        <v>2139436.98</v>
      </c>
    </row>
    <row r="1618" spans="1:12" ht="10.5" customHeight="1">
      <c r="A1618" s="378"/>
      <c r="B1618" s="359"/>
      <c r="C1618" s="376"/>
      <c r="D1618" s="360"/>
      <c r="E1618" s="378"/>
      <c r="F1618" s="378"/>
      <c r="G1618" s="378"/>
      <c r="H1618" s="378"/>
      <c r="I1618" s="378"/>
      <c r="J1618" s="378"/>
      <c r="K1618" s="380"/>
      <c r="L1618" s="369"/>
    </row>
    <row r="1619" spans="1:12" ht="12">
      <c r="A1619" s="360" t="s">
        <v>91</v>
      </c>
      <c r="B1619" s="359">
        <v>1</v>
      </c>
      <c r="C1619" s="376"/>
      <c r="D1619" s="360" t="s">
        <v>93</v>
      </c>
      <c r="E1619" s="378"/>
      <c r="F1619" s="378"/>
      <c r="G1619" s="378"/>
      <c r="H1619" s="378"/>
      <c r="I1619" s="378"/>
      <c r="J1619" s="392"/>
      <c r="K1619" s="380"/>
      <c r="L1619" s="369"/>
    </row>
    <row r="1620" spans="1:12" ht="12">
      <c r="A1620" s="360" t="s">
        <v>94</v>
      </c>
      <c r="B1620" s="359">
        <v>3</v>
      </c>
      <c r="C1620" s="376"/>
      <c r="D1620" s="360" t="s">
        <v>154</v>
      </c>
      <c r="E1620" s="378"/>
      <c r="F1620" s="378"/>
      <c r="G1620" s="378"/>
      <c r="H1620" s="378"/>
      <c r="I1620" s="378"/>
      <c r="J1620" s="392"/>
      <c r="K1620" s="380"/>
      <c r="L1620" s="369"/>
    </row>
    <row r="1621" spans="1:12" ht="12">
      <c r="A1621" s="360" t="s">
        <v>96</v>
      </c>
      <c r="B1621" s="359">
        <v>9</v>
      </c>
      <c r="C1621" s="376"/>
      <c r="D1621" s="360" t="s">
        <v>325</v>
      </c>
      <c r="E1621" s="378"/>
      <c r="F1621" s="378"/>
      <c r="G1621" s="378"/>
      <c r="H1621" s="378"/>
      <c r="I1621" s="378"/>
      <c r="J1621" s="392"/>
      <c r="K1621" s="380"/>
      <c r="L1621" s="369"/>
    </row>
    <row r="1622" spans="1:12" ht="12">
      <c r="A1622" s="360" t="s">
        <v>97</v>
      </c>
      <c r="B1622" s="376" t="s">
        <v>54</v>
      </c>
      <c r="C1622" s="376"/>
      <c r="D1622" s="378" t="s">
        <v>55</v>
      </c>
      <c r="E1622" s="378"/>
      <c r="F1622" s="378"/>
      <c r="G1622" s="378"/>
      <c r="H1622" s="378"/>
      <c r="I1622" s="378"/>
      <c r="J1622" s="378"/>
      <c r="K1622" s="380"/>
      <c r="L1622" s="369"/>
    </row>
    <row r="1623" spans="1:12" ht="12">
      <c r="A1623" s="360" t="s">
        <v>99</v>
      </c>
      <c r="B1623" s="376" t="s">
        <v>524</v>
      </c>
      <c r="C1623" s="376"/>
      <c r="D1623" s="378" t="s">
        <v>325</v>
      </c>
      <c r="E1623" s="378"/>
      <c r="F1623" s="378"/>
      <c r="G1623" s="378"/>
      <c r="H1623" s="378"/>
      <c r="I1623" s="378"/>
      <c r="J1623" s="378"/>
      <c r="K1623" s="380"/>
      <c r="L1623" s="369"/>
    </row>
    <row r="1624" spans="1:12" ht="7.5" customHeight="1">
      <c r="A1624" s="383"/>
      <c r="B1624" s="37"/>
      <c r="C1624" s="383"/>
      <c r="D1624" s="379"/>
      <c r="E1624" s="379"/>
      <c r="F1624" s="379"/>
      <c r="G1624" s="379"/>
      <c r="H1624" s="379"/>
      <c r="I1624" s="379"/>
      <c r="J1624" s="379"/>
      <c r="K1624" s="386"/>
      <c r="L1624" s="387"/>
    </row>
    <row r="1625" spans="1:12" ht="12">
      <c r="A1625" s="383"/>
      <c r="B1625" s="37"/>
      <c r="C1625" s="384" t="s">
        <v>539</v>
      </c>
      <c r="D1625" s="378" t="s">
        <v>102</v>
      </c>
      <c r="E1625" s="385" t="s">
        <v>540</v>
      </c>
      <c r="F1625" s="379"/>
      <c r="G1625" s="379"/>
      <c r="H1625" s="379"/>
      <c r="I1625" s="379"/>
      <c r="J1625" s="379"/>
      <c r="K1625" s="386"/>
      <c r="L1625" s="369"/>
    </row>
    <row r="1626" spans="1:12" ht="12">
      <c r="A1626" s="383"/>
      <c r="B1626" s="37"/>
      <c r="C1626" s="383"/>
      <c r="D1626" s="379"/>
      <c r="E1626" s="379"/>
      <c r="F1626" s="379"/>
      <c r="G1626" s="379"/>
      <c r="H1626" s="379"/>
      <c r="I1626" s="379"/>
      <c r="J1626" s="379"/>
      <c r="K1626" s="386"/>
      <c r="L1626" s="369"/>
    </row>
    <row r="1627" spans="1:12" ht="12">
      <c r="A1627" s="383" t="s">
        <v>104</v>
      </c>
      <c r="B1627" s="403" t="s">
        <v>105</v>
      </c>
      <c r="C1627" s="403" t="s">
        <v>106</v>
      </c>
      <c r="D1627" s="140" t="s">
        <v>107</v>
      </c>
      <c r="E1627" s="379"/>
      <c r="F1627" s="379"/>
      <c r="G1627" s="379"/>
      <c r="H1627" s="379"/>
      <c r="I1627" s="379"/>
      <c r="J1627" s="386"/>
      <c r="K1627" s="386">
        <f t="shared" ref="K1627:K1634" si="272">L1627/12</f>
        <v>119335.48</v>
      </c>
      <c r="L1627" s="404">
        <v>1432025.76</v>
      </c>
    </row>
    <row r="1628" spans="1:12" ht="12">
      <c r="A1628" s="383" t="s">
        <v>104</v>
      </c>
      <c r="B1628" s="403" t="s">
        <v>108</v>
      </c>
      <c r="C1628" s="403" t="s">
        <v>106</v>
      </c>
      <c r="D1628" s="140" t="s">
        <v>109</v>
      </c>
      <c r="E1628" s="379"/>
      <c r="F1628" s="379"/>
      <c r="G1628" s="379"/>
      <c r="H1628" s="379"/>
      <c r="I1628" s="379"/>
      <c r="J1628" s="386"/>
      <c r="K1628" s="386">
        <f t="shared" si="272"/>
        <v>17566.96</v>
      </c>
      <c r="L1628" s="404">
        <v>210803.52</v>
      </c>
    </row>
    <row r="1629" spans="1:12" ht="12">
      <c r="A1629" s="383" t="s">
        <v>104</v>
      </c>
      <c r="B1629" s="403" t="s">
        <v>112</v>
      </c>
      <c r="C1629" s="403" t="s">
        <v>106</v>
      </c>
      <c r="D1629" s="140" t="s">
        <v>113</v>
      </c>
      <c r="E1629" s="379"/>
      <c r="F1629" s="379"/>
      <c r="G1629" s="379"/>
      <c r="H1629" s="379"/>
      <c r="I1629" s="379"/>
      <c r="J1629" s="386"/>
      <c r="K1629" s="386">
        <f t="shared" si="272"/>
        <v>1532</v>
      </c>
      <c r="L1629" s="404">
        <v>18384</v>
      </c>
    </row>
    <row r="1630" spans="1:12" ht="12">
      <c r="A1630" s="383" t="s">
        <v>104</v>
      </c>
      <c r="B1630" s="403" t="s">
        <v>114</v>
      </c>
      <c r="C1630" s="403" t="s">
        <v>106</v>
      </c>
      <c r="D1630" s="140" t="s">
        <v>115</v>
      </c>
      <c r="E1630" s="379"/>
      <c r="F1630" s="379"/>
      <c r="G1630" s="379"/>
      <c r="H1630" s="379"/>
      <c r="I1630" s="379"/>
      <c r="J1630" s="386"/>
      <c r="K1630" s="386">
        <f t="shared" si="272"/>
        <v>2695.8608333333336</v>
      </c>
      <c r="L1630" s="404">
        <v>32350.33</v>
      </c>
    </row>
    <row r="1631" spans="1:12" ht="12">
      <c r="A1631" s="383" t="s">
        <v>104</v>
      </c>
      <c r="B1631" s="403" t="s">
        <v>116</v>
      </c>
      <c r="C1631" s="403" t="s">
        <v>106</v>
      </c>
      <c r="D1631" s="390" t="s">
        <v>117</v>
      </c>
      <c r="E1631" s="379"/>
      <c r="F1631" s="379"/>
      <c r="G1631" s="379"/>
      <c r="H1631" s="379"/>
      <c r="I1631" s="379"/>
      <c r="J1631" s="386"/>
      <c r="K1631" s="386">
        <f t="shared" si="272"/>
        <v>27055.5275</v>
      </c>
      <c r="L1631" s="404">
        <v>324666.33</v>
      </c>
    </row>
    <row r="1632" spans="1:12" ht="12">
      <c r="A1632" s="383" t="s">
        <v>104</v>
      </c>
      <c r="B1632" s="403" t="s">
        <v>119</v>
      </c>
      <c r="C1632" s="403" t="s">
        <v>106</v>
      </c>
      <c r="D1632" s="390" t="s">
        <v>120</v>
      </c>
      <c r="E1632" s="379"/>
      <c r="F1632" s="379"/>
      <c r="G1632" s="379"/>
      <c r="H1632" s="379"/>
      <c r="I1632" s="379"/>
      <c r="J1632" s="386"/>
      <c r="K1632" s="386">
        <f t="shared" si="272"/>
        <v>23441.8</v>
      </c>
      <c r="L1632" s="404">
        <v>281301.59999999998</v>
      </c>
    </row>
    <row r="1633" spans="1:12" ht="12">
      <c r="A1633" s="383" t="s">
        <v>104</v>
      </c>
      <c r="B1633" s="403" t="s">
        <v>121</v>
      </c>
      <c r="C1633" s="403" t="s">
        <v>106</v>
      </c>
      <c r="D1633" s="140" t="s">
        <v>122</v>
      </c>
      <c r="E1633" s="379"/>
      <c r="F1633" s="379"/>
      <c r="G1633" s="379"/>
      <c r="H1633" s="379"/>
      <c r="I1633" s="379"/>
      <c r="J1633" s="386"/>
      <c r="K1633" s="386">
        <f t="shared" si="272"/>
        <v>7174.4000000000005</v>
      </c>
      <c r="L1633" s="391">
        <v>86092.800000000003</v>
      </c>
    </row>
    <row r="1634" spans="1:12" ht="12">
      <c r="A1634" s="383" t="s">
        <v>104</v>
      </c>
      <c r="B1634" s="403" t="s">
        <v>123</v>
      </c>
      <c r="C1634" s="403" t="s">
        <v>106</v>
      </c>
      <c r="D1634" s="140" t="s">
        <v>124</v>
      </c>
      <c r="E1634" s="379"/>
      <c r="F1634" s="379"/>
      <c r="G1634" s="379"/>
      <c r="H1634" s="379"/>
      <c r="I1634" s="379"/>
      <c r="J1634" s="386"/>
      <c r="K1634" s="386">
        <f t="shared" si="272"/>
        <v>3702.4166666666665</v>
      </c>
      <c r="L1634" s="404">
        <v>44429</v>
      </c>
    </row>
    <row r="1635" spans="1:12" ht="12">
      <c r="A1635" s="383"/>
      <c r="B1635" s="37"/>
      <c r="C1635" s="383"/>
      <c r="D1635" s="378" t="s">
        <v>125</v>
      </c>
      <c r="E1635" s="378"/>
      <c r="F1635" s="379"/>
      <c r="G1635" s="379"/>
      <c r="H1635" s="379"/>
      <c r="I1635" s="378"/>
      <c r="J1635" s="380"/>
      <c r="K1635" s="380">
        <f t="shared" ref="K1635" si="273">SUM(K1627:K1634)</f>
        <v>202504.44499999998</v>
      </c>
      <c r="L1635" s="381">
        <f>SUM(L1627:L1634)</f>
        <v>2430053.34</v>
      </c>
    </row>
    <row r="1636" spans="1:12" ht="12">
      <c r="A1636" s="383"/>
      <c r="B1636" s="37"/>
      <c r="C1636" s="383"/>
      <c r="D1636" s="379"/>
      <c r="E1636" s="379"/>
      <c r="F1636" s="379"/>
      <c r="G1636" s="379"/>
      <c r="H1636" s="379"/>
      <c r="I1636" s="379"/>
      <c r="J1636" s="379"/>
      <c r="K1636" s="386"/>
      <c r="L1636" s="369"/>
    </row>
    <row r="1637" spans="1:12" ht="12">
      <c r="A1637" s="383" t="s">
        <v>104</v>
      </c>
      <c r="B1637" s="403">
        <v>2111</v>
      </c>
      <c r="C1637" s="403" t="s">
        <v>106</v>
      </c>
      <c r="D1637" s="379" t="s">
        <v>127</v>
      </c>
      <c r="E1637" s="379"/>
      <c r="F1637" s="379"/>
      <c r="G1637" s="379"/>
      <c r="H1637" s="379"/>
      <c r="I1637" s="379"/>
      <c r="J1637" s="394"/>
      <c r="K1637" s="386">
        <f>L1637/12</f>
        <v>0</v>
      </c>
      <c r="L1637" s="395">
        <v>0</v>
      </c>
    </row>
    <row r="1638" spans="1:12" ht="12">
      <c r="A1638" s="383"/>
      <c r="B1638" s="383"/>
      <c r="C1638" s="37"/>
      <c r="D1638" s="378" t="s">
        <v>125</v>
      </c>
      <c r="E1638" s="378"/>
      <c r="F1638" s="379"/>
      <c r="G1638" s="379"/>
      <c r="H1638" s="379"/>
      <c r="I1638" s="378"/>
      <c r="J1638" s="380"/>
      <c r="K1638" s="380">
        <f t="shared" ref="K1638:L1638" si="274">SUM(K1637)</f>
        <v>0</v>
      </c>
      <c r="L1638" s="381">
        <f t="shared" si="274"/>
        <v>0</v>
      </c>
    </row>
    <row r="1639" spans="1:12" ht="12">
      <c r="A1639" s="383"/>
      <c r="B1639" s="383"/>
      <c r="C1639" s="37"/>
      <c r="D1639" s="379"/>
      <c r="E1639" s="379"/>
      <c r="F1639" s="379"/>
      <c r="G1639" s="379"/>
      <c r="H1639" s="379"/>
      <c r="I1639" s="379"/>
      <c r="J1639" s="394"/>
      <c r="K1639" s="386"/>
      <c r="L1639" s="381"/>
    </row>
    <row r="1640" spans="1:12" ht="12">
      <c r="A1640" s="383" t="s">
        <v>104</v>
      </c>
      <c r="B1640" s="403">
        <v>3361</v>
      </c>
      <c r="C1640" s="403" t="s">
        <v>106</v>
      </c>
      <c r="D1640" s="379" t="s">
        <v>134</v>
      </c>
      <c r="E1640" s="379"/>
      <c r="F1640" s="379"/>
      <c r="G1640" s="379"/>
      <c r="H1640" s="379"/>
      <c r="I1640" s="379"/>
      <c r="J1640" s="394"/>
      <c r="K1640" s="386">
        <f t="shared" ref="K1640:K1643" si="275">L1640/12</f>
        <v>0</v>
      </c>
      <c r="L1640" s="395">
        <v>0</v>
      </c>
    </row>
    <row r="1641" spans="1:12" ht="12">
      <c r="A1641" s="383" t="s">
        <v>104</v>
      </c>
      <c r="B1641" s="403">
        <v>3711</v>
      </c>
      <c r="C1641" s="403" t="s">
        <v>106</v>
      </c>
      <c r="D1641" s="379" t="s">
        <v>135</v>
      </c>
      <c r="E1641" s="379"/>
      <c r="F1641" s="379"/>
      <c r="G1641" s="379"/>
      <c r="H1641" s="379"/>
      <c r="I1641" s="379"/>
      <c r="J1641" s="394"/>
      <c r="K1641" s="386">
        <f t="shared" si="275"/>
        <v>0</v>
      </c>
      <c r="L1641" s="395">
        <v>0</v>
      </c>
    </row>
    <row r="1642" spans="1:12" ht="12">
      <c r="A1642" s="383" t="s">
        <v>104</v>
      </c>
      <c r="B1642" s="403">
        <v>3721</v>
      </c>
      <c r="C1642" s="403" t="s">
        <v>106</v>
      </c>
      <c r="D1642" s="406" t="s">
        <v>137</v>
      </c>
      <c r="E1642" s="379"/>
      <c r="F1642" s="379"/>
      <c r="G1642" s="379"/>
      <c r="H1642" s="379"/>
      <c r="I1642" s="379"/>
      <c r="J1642" s="386"/>
      <c r="K1642" s="386">
        <f t="shared" si="275"/>
        <v>0</v>
      </c>
      <c r="L1642" s="395">
        <v>0</v>
      </c>
    </row>
    <row r="1643" spans="1:12" ht="12">
      <c r="A1643" s="383" t="s">
        <v>104</v>
      </c>
      <c r="B1643" s="403">
        <v>3751</v>
      </c>
      <c r="C1643" s="403" t="s">
        <v>106</v>
      </c>
      <c r="D1643" s="379" t="s">
        <v>139</v>
      </c>
      <c r="E1643" s="379"/>
      <c r="F1643" s="379"/>
      <c r="G1643" s="379"/>
      <c r="H1643" s="379"/>
      <c r="I1643" s="379"/>
      <c r="J1643" s="394"/>
      <c r="K1643" s="386">
        <f t="shared" si="275"/>
        <v>0</v>
      </c>
      <c r="L1643" s="395">
        <v>0</v>
      </c>
    </row>
    <row r="1644" spans="1:12" ht="12">
      <c r="A1644" s="383"/>
      <c r="B1644" s="383"/>
      <c r="C1644" s="37"/>
      <c r="D1644" s="378" t="s">
        <v>125</v>
      </c>
      <c r="E1644" s="378"/>
      <c r="F1644" s="379"/>
      <c r="G1644" s="379"/>
      <c r="H1644" s="379"/>
      <c r="I1644" s="378"/>
      <c r="J1644" s="380"/>
      <c r="K1644" s="380">
        <f t="shared" ref="K1644" si="276">SUM(K1640:K1643)</f>
        <v>0</v>
      </c>
      <c r="L1644" s="381">
        <f>SUM(L1640:L1643)</f>
        <v>0</v>
      </c>
    </row>
    <row r="1645" spans="1:12" ht="9" customHeight="1">
      <c r="A1645" s="383"/>
      <c r="B1645" s="383"/>
      <c r="C1645" s="37"/>
      <c r="D1645" s="379"/>
      <c r="E1645" s="378"/>
      <c r="F1645" s="379"/>
      <c r="G1645" s="379"/>
      <c r="H1645" s="379"/>
      <c r="I1645" s="379"/>
      <c r="J1645" s="379"/>
      <c r="K1645" s="386"/>
      <c r="L1645" s="381"/>
    </row>
    <row r="1646" spans="1:12" ht="12">
      <c r="A1646" s="383"/>
      <c r="B1646" s="383"/>
      <c r="C1646" s="37"/>
      <c r="D1646" s="378" t="s">
        <v>140</v>
      </c>
      <c r="E1646" s="378"/>
      <c r="F1646" s="379"/>
      <c r="G1646" s="379"/>
      <c r="H1646" s="379"/>
      <c r="I1646" s="378"/>
      <c r="J1646" s="392"/>
      <c r="K1646" s="380">
        <f t="shared" ref="K1646:L1646" si="277">SUM(K1635+K1638+K1644)</f>
        <v>202504.44499999998</v>
      </c>
      <c r="L1646" s="381">
        <f t="shared" si="277"/>
        <v>2430053.34</v>
      </c>
    </row>
    <row r="1647" spans="1:12" ht="12">
      <c r="A1647" s="360" t="s">
        <v>91</v>
      </c>
      <c r="B1647" s="359">
        <v>1</v>
      </c>
      <c r="C1647" s="376"/>
      <c r="D1647" s="360" t="s">
        <v>93</v>
      </c>
      <c r="E1647" s="378"/>
      <c r="F1647" s="378"/>
      <c r="G1647" s="378"/>
      <c r="H1647" s="378"/>
      <c r="I1647" s="378"/>
      <c r="J1647" s="392"/>
      <c r="K1647" s="380"/>
      <c r="L1647" s="381"/>
    </row>
    <row r="1648" spans="1:12" ht="12">
      <c r="A1648" s="360" t="s">
        <v>94</v>
      </c>
      <c r="B1648" s="359">
        <v>3</v>
      </c>
      <c r="C1648" s="376"/>
      <c r="D1648" s="360" t="s">
        <v>154</v>
      </c>
      <c r="E1648" s="378"/>
      <c r="F1648" s="378"/>
      <c r="G1648" s="378"/>
      <c r="H1648" s="378"/>
      <c r="I1648" s="378"/>
      <c r="J1648" s="392"/>
      <c r="K1648" s="380"/>
      <c r="L1648" s="381"/>
    </row>
    <row r="1649" spans="1:12" ht="12">
      <c r="A1649" s="360" t="s">
        <v>96</v>
      </c>
      <c r="B1649" s="359">
        <v>9</v>
      </c>
      <c r="C1649" s="376"/>
      <c r="D1649" s="360" t="s">
        <v>325</v>
      </c>
      <c r="E1649" s="378"/>
      <c r="F1649" s="378"/>
      <c r="G1649" s="378"/>
      <c r="H1649" s="378"/>
      <c r="I1649" s="378"/>
      <c r="J1649" s="392"/>
      <c r="K1649" s="380"/>
      <c r="L1649" s="381"/>
    </row>
    <row r="1650" spans="1:12" ht="12">
      <c r="A1650" s="360" t="s">
        <v>97</v>
      </c>
      <c r="B1650" s="376" t="s">
        <v>54</v>
      </c>
      <c r="C1650" s="376"/>
      <c r="D1650" s="378" t="s">
        <v>55</v>
      </c>
      <c r="E1650" s="378"/>
      <c r="F1650" s="378"/>
      <c r="G1650" s="378"/>
      <c r="H1650" s="378"/>
      <c r="I1650" s="378"/>
      <c r="J1650" s="378"/>
      <c r="K1650" s="380"/>
      <c r="L1650" s="381"/>
    </row>
    <row r="1651" spans="1:12" ht="12">
      <c r="A1651" s="360" t="s">
        <v>99</v>
      </c>
      <c r="B1651" s="376" t="s">
        <v>524</v>
      </c>
      <c r="C1651" s="376"/>
      <c r="D1651" s="378" t="s">
        <v>325</v>
      </c>
      <c r="E1651" s="378"/>
      <c r="F1651" s="378"/>
      <c r="G1651" s="378"/>
      <c r="H1651" s="378"/>
      <c r="I1651" s="378"/>
      <c r="J1651" s="378"/>
      <c r="K1651" s="380"/>
      <c r="L1651" s="381"/>
    </row>
    <row r="1652" spans="1:12" ht="12">
      <c r="A1652" s="383"/>
      <c r="B1652" s="37"/>
      <c r="C1652" s="383"/>
      <c r="D1652" s="383"/>
      <c r="E1652" s="379"/>
      <c r="F1652" s="379"/>
      <c r="G1652" s="379"/>
      <c r="H1652" s="379"/>
      <c r="I1652" s="378"/>
      <c r="J1652" s="392"/>
      <c r="K1652" s="380"/>
      <c r="L1652" s="381"/>
    </row>
    <row r="1653" spans="1:12" ht="12">
      <c r="A1653" s="383"/>
      <c r="B1653" s="37"/>
      <c r="C1653" s="384" t="s">
        <v>542</v>
      </c>
      <c r="D1653" s="378" t="s">
        <v>102</v>
      </c>
      <c r="E1653" s="385" t="s">
        <v>543</v>
      </c>
      <c r="F1653" s="379"/>
      <c r="G1653" s="379"/>
      <c r="H1653" s="379"/>
      <c r="I1653" s="379"/>
      <c r="J1653" s="379"/>
      <c r="K1653" s="386"/>
      <c r="L1653" s="369"/>
    </row>
    <row r="1654" spans="1:12" ht="12">
      <c r="A1654" s="383"/>
      <c r="B1654" s="37"/>
      <c r="C1654" s="383"/>
      <c r="D1654" s="38"/>
      <c r="E1654" s="379"/>
      <c r="F1654" s="379"/>
      <c r="G1654" s="379"/>
      <c r="H1654" s="379"/>
      <c r="I1654" s="379"/>
      <c r="J1654" s="379"/>
      <c r="K1654" s="386"/>
      <c r="L1654" s="369"/>
    </row>
    <row r="1655" spans="1:12" ht="12">
      <c r="A1655" s="383" t="s">
        <v>104</v>
      </c>
      <c r="B1655" s="403" t="s">
        <v>105</v>
      </c>
      <c r="C1655" s="403" t="s">
        <v>106</v>
      </c>
      <c r="D1655" s="406" t="s">
        <v>107</v>
      </c>
      <c r="E1655" s="379"/>
      <c r="F1655" s="379"/>
      <c r="G1655" s="379"/>
      <c r="H1655" s="379"/>
      <c r="I1655" s="379"/>
      <c r="J1655" s="386"/>
      <c r="K1655" s="386">
        <f t="shared" ref="K1655:K1662" si="278">L1655/12</f>
        <v>44746.98</v>
      </c>
      <c r="L1655" s="389">
        <v>536963.76</v>
      </c>
    </row>
    <row r="1656" spans="1:12" ht="12">
      <c r="A1656" s="383" t="s">
        <v>104</v>
      </c>
      <c r="B1656" s="403" t="s">
        <v>108</v>
      </c>
      <c r="C1656" s="403" t="s">
        <v>106</v>
      </c>
      <c r="D1656" s="406" t="s">
        <v>109</v>
      </c>
      <c r="E1656" s="379"/>
      <c r="F1656" s="379"/>
      <c r="G1656" s="379"/>
      <c r="H1656" s="379"/>
      <c r="I1656" s="379"/>
      <c r="J1656" s="386"/>
      <c r="K1656" s="386">
        <f t="shared" si="278"/>
        <v>12478.12</v>
      </c>
      <c r="L1656" s="389">
        <v>149737.44</v>
      </c>
    </row>
    <row r="1657" spans="1:12" ht="12">
      <c r="A1657" s="383" t="s">
        <v>104</v>
      </c>
      <c r="B1657" s="403" t="s">
        <v>112</v>
      </c>
      <c r="C1657" s="403" t="s">
        <v>106</v>
      </c>
      <c r="D1657" s="140" t="s">
        <v>113</v>
      </c>
      <c r="E1657" s="379"/>
      <c r="F1657" s="379"/>
      <c r="G1657" s="379"/>
      <c r="H1657" s="379"/>
      <c r="I1657" s="379"/>
      <c r="J1657" s="386"/>
      <c r="K1657" s="386">
        <f t="shared" si="278"/>
        <v>593</v>
      </c>
      <c r="L1657" s="389">
        <v>7116</v>
      </c>
    </row>
    <row r="1658" spans="1:12" ht="12">
      <c r="A1658" s="383" t="s">
        <v>104</v>
      </c>
      <c r="B1658" s="403" t="s">
        <v>114</v>
      </c>
      <c r="C1658" s="403" t="s">
        <v>106</v>
      </c>
      <c r="D1658" s="406" t="s">
        <v>115</v>
      </c>
      <c r="E1658" s="379"/>
      <c r="F1658" s="379"/>
      <c r="G1658" s="379"/>
      <c r="H1658" s="379"/>
      <c r="I1658" s="379"/>
      <c r="J1658" s="386"/>
      <c r="K1658" s="386">
        <f t="shared" si="278"/>
        <v>969.51416666666671</v>
      </c>
      <c r="L1658" s="389">
        <v>11634.17</v>
      </c>
    </row>
    <row r="1659" spans="1:12" ht="12">
      <c r="A1659" s="383" t="s">
        <v>104</v>
      </c>
      <c r="B1659" s="403">
        <v>1322</v>
      </c>
      <c r="C1659" s="403" t="s">
        <v>106</v>
      </c>
      <c r="D1659" s="390" t="s">
        <v>117</v>
      </c>
      <c r="E1659" s="379"/>
      <c r="F1659" s="379"/>
      <c r="G1659" s="379"/>
      <c r="H1659" s="379"/>
      <c r="I1659" s="379"/>
      <c r="J1659" s="386"/>
      <c r="K1659" s="386">
        <f t="shared" si="278"/>
        <v>12816.653333333334</v>
      </c>
      <c r="L1659" s="389">
        <v>153799.84</v>
      </c>
    </row>
    <row r="1660" spans="1:12" ht="12">
      <c r="A1660" s="383" t="s">
        <v>104</v>
      </c>
      <c r="B1660" s="403" t="s">
        <v>119</v>
      </c>
      <c r="C1660" s="403" t="s">
        <v>106</v>
      </c>
      <c r="D1660" s="406" t="s">
        <v>120</v>
      </c>
      <c r="E1660" s="379"/>
      <c r="F1660" s="379"/>
      <c r="G1660" s="379"/>
      <c r="H1660" s="379"/>
      <c r="I1660" s="379"/>
      <c r="J1660" s="386"/>
      <c r="K1660" s="386">
        <f t="shared" si="278"/>
        <v>18929.04</v>
      </c>
      <c r="L1660" s="389">
        <v>227148.48</v>
      </c>
    </row>
    <row r="1661" spans="1:12" ht="12">
      <c r="A1661" s="383" t="s">
        <v>104</v>
      </c>
      <c r="B1661" s="403" t="s">
        <v>121</v>
      </c>
      <c r="C1661" s="403" t="s">
        <v>106</v>
      </c>
      <c r="D1661" s="406" t="s">
        <v>122</v>
      </c>
      <c r="E1661" s="379"/>
      <c r="F1661" s="379"/>
      <c r="G1661" s="379"/>
      <c r="H1661" s="379"/>
      <c r="I1661" s="379"/>
      <c r="J1661" s="386"/>
      <c r="K1661" s="386">
        <f t="shared" si="278"/>
        <v>2690.4</v>
      </c>
      <c r="L1661" s="391">
        <v>32284.799999999999</v>
      </c>
    </row>
    <row r="1662" spans="1:12" ht="12">
      <c r="A1662" s="383" t="s">
        <v>104</v>
      </c>
      <c r="B1662" s="403" t="s">
        <v>123</v>
      </c>
      <c r="C1662" s="403" t="s">
        <v>106</v>
      </c>
      <c r="D1662" s="406" t="s">
        <v>124</v>
      </c>
      <c r="E1662" s="379"/>
      <c r="F1662" s="379"/>
      <c r="G1662" s="379"/>
      <c r="H1662" s="379"/>
      <c r="I1662" s="379"/>
      <c r="J1662" s="386"/>
      <c r="K1662" s="386">
        <f t="shared" si="278"/>
        <v>1484.0833333333333</v>
      </c>
      <c r="L1662" s="389">
        <v>17809</v>
      </c>
    </row>
    <row r="1663" spans="1:12" ht="12">
      <c r="A1663" s="383"/>
      <c r="B1663" s="37"/>
      <c r="C1663" s="383"/>
      <c r="D1663" s="378" t="s">
        <v>125</v>
      </c>
      <c r="E1663" s="378"/>
      <c r="F1663" s="379"/>
      <c r="G1663" s="379"/>
      <c r="H1663" s="379"/>
      <c r="I1663" s="378"/>
      <c r="J1663" s="380"/>
      <c r="K1663" s="380">
        <f t="shared" ref="K1663" si="279">SUM(K1655:K1662)</f>
        <v>94707.790833333318</v>
      </c>
      <c r="L1663" s="381">
        <f>SUM(L1655:L1662)</f>
        <v>1136493.49</v>
      </c>
    </row>
    <row r="1664" spans="1:12" ht="12">
      <c r="A1664" s="383"/>
      <c r="B1664" s="37"/>
      <c r="C1664" s="383"/>
      <c r="D1664" s="38"/>
      <c r="E1664" s="379"/>
      <c r="F1664" s="379"/>
      <c r="G1664" s="379"/>
      <c r="H1664" s="379"/>
      <c r="I1664" s="379"/>
      <c r="J1664" s="379"/>
      <c r="K1664" s="386"/>
      <c r="L1664" s="369"/>
    </row>
    <row r="1665" spans="1:12" ht="12">
      <c r="A1665" s="383" t="s">
        <v>104</v>
      </c>
      <c r="B1665" s="403">
        <v>2111</v>
      </c>
      <c r="C1665" s="403" t="s">
        <v>106</v>
      </c>
      <c r="D1665" s="406" t="s">
        <v>127</v>
      </c>
      <c r="E1665" s="379"/>
      <c r="F1665" s="379"/>
      <c r="G1665" s="379"/>
      <c r="H1665" s="379"/>
      <c r="I1665" s="379"/>
      <c r="J1665" s="394"/>
      <c r="K1665" s="386">
        <f>L1665/12</f>
        <v>0</v>
      </c>
      <c r="L1665" s="395">
        <v>0</v>
      </c>
    </row>
    <row r="1666" spans="1:12" ht="12">
      <c r="A1666" s="383"/>
      <c r="B1666" s="37"/>
      <c r="C1666" s="383"/>
      <c r="D1666" s="378" t="s">
        <v>125</v>
      </c>
      <c r="E1666" s="378"/>
      <c r="F1666" s="379"/>
      <c r="G1666" s="379"/>
      <c r="H1666" s="379"/>
      <c r="I1666" s="378"/>
      <c r="J1666" s="380"/>
      <c r="K1666" s="380">
        <f t="shared" ref="K1666:L1666" si="280">SUM(K1665)</f>
        <v>0</v>
      </c>
      <c r="L1666" s="381">
        <f t="shared" si="280"/>
        <v>0</v>
      </c>
    </row>
    <row r="1667" spans="1:12" ht="12">
      <c r="A1667" s="383"/>
      <c r="B1667" s="37"/>
      <c r="C1667" s="383"/>
      <c r="D1667" s="383"/>
      <c r="E1667" s="379"/>
      <c r="F1667" s="379"/>
      <c r="G1667" s="379"/>
      <c r="H1667" s="379"/>
      <c r="I1667" s="379"/>
      <c r="J1667" s="379"/>
      <c r="K1667" s="386"/>
      <c r="L1667" s="381"/>
    </row>
    <row r="1668" spans="1:12" ht="12">
      <c r="A1668" s="383" t="s">
        <v>104</v>
      </c>
      <c r="B1668" s="403">
        <v>3361</v>
      </c>
      <c r="C1668" s="403" t="s">
        <v>106</v>
      </c>
      <c r="D1668" s="379" t="s">
        <v>134</v>
      </c>
      <c r="E1668" s="379"/>
      <c r="F1668" s="379"/>
      <c r="G1668" s="379"/>
      <c r="H1668" s="379"/>
      <c r="I1668" s="379"/>
      <c r="J1668" s="394"/>
      <c r="K1668" s="386">
        <f t="shared" ref="K1668:K1669" si="281">L1668/12</f>
        <v>0</v>
      </c>
      <c r="L1668" s="414">
        <v>0</v>
      </c>
    </row>
    <row r="1669" spans="1:12" ht="12">
      <c r="A1669" s="383" t="s">
        <v>104</v>
      </c>
      <c r="B1669" s="403">
        <v>3711</v>
      </c>
      <c r="C1669" s="403" t="s">
        <v>106</v>
      </c>
      <c r="D1669" s="379" t="s">
        <v>135</v>
      </c>
      <c r="E1669" s="379"/>
      <c r="F1669" s="379"/>
      <c r="G1669" s="379"/>
      <c r="H1669" s="379"/>
      <c r="I1669" s="379"/>
      <c r="J1669" s="394"/>
      <c r="K1669" s="386">
        <f t="shared" si="281"/>
        <v>0</v>
      </c>
      <c r="L1669" s="414">
        <v>0</v>
      </c>
    </row>
    <row r="1670" spans="1:12" ht="12">
      <c r="A1670" s="383"/>
      <c r="B1670" s="37"/>
      <c r="C1670" s="383"/>
      <c r="D1670" s="378" t="s">
        <v>125</v>
      </c>
      <c r="E1670" s="378"/>
      <c r="F1670" s="379"/>
      <c r="G1670" s="379"/>
      <c r="H1670" s="379"/>
      <c r="I1670" s="378"/>
      <c r="J1670" s="380"/>
      <c r="K1670" s="380">
        <f t="shared" ref="K1670:L1670" si="282">SUM(K1668:K1669)</f>
        <v>0</v>
      </c>
      <c r="L1670" s="381">
        <f t="shared" si="282"/>
        <v>0</v>
      </c>
    </row>
    <row r="1671" spans="1:12" ht="12">
      <c r="A1671" s="383"/>
      <c r="B1671" s="37"/>
      <c r="C1671" s="383"/>
      <c r="D1671" s="383"/>
      <c r="E1671" s="379"/>
      <c r="F1671" s="379"/>
      <c r="G1671" s="379"/>
      <c r="H1671" s="379"/>
      <c r="I1671" s="379"/>
      <c r="J1671" s="379"/>
      <c r="K1671" s="386"/>
      <c r="L1671" s="387"/>
    </row>
    <row r="1672" spans="1:12" ht="12">
      <c r="A1672" s="383"/>
      <c r="B1672" s="37"/>
      <c r="C1672" s="383"/>
      <c r="D1672" s="378" t="s">
        <v>140</v>
      </c>
      <c r="E1672" s="378"/>
      <c r="F1672" s="379"/>
      <c r="G1672" s="379"/>
      <c r="H1672" s="379"/>
      <c r="I1672" s="378"/>
      <c r="J1672" s="392"/>
      <c r="K1672" s="380">
        <f t="shared" ref="K1672:L1672" si="283">K1663+K1666+K1670</f>
        <v>94707.790833333318</v>
      </c>
      <c r="L1672" s="381">
        <f t="shared" si="283"/>
        <v>1136493.49</v>
      </c>
    </row>
    <row r="1673" spans="1:12" ht="12">
      <c r="A1673" s="383"/>
      <c r="B1673" s="37"/>
      <c r="C1673" s="383"/>
      <c r="D1673" s="383"/>
      <c r="E1673" s="379"/>
      <c r="F1673" s="379"/>
      <c r="G1673" s="379"/>
      <c r="H1673" s="378"/>
      <c r="I1673" s="379"/>
      <c r="J1673" s="392"/>
      <c r="K1673" s="380"/>
      <c r="L1673" s="381"/>
    </row>
    <row r="1674" spans="1:12" ht="12">
      <c r="A1674" s="383"/>
      <c r="B1674" s="37"/>
      <c r="C1674" s="383"/>
      <c r="D1674" s="383"/>
      <c r="E1674" s="379"/>
      <c r="F1674" s="379"/>
      <c r="G1674" s="379"/>
      <c r="H1674" s="378"/>
      <c r="I1674" s="379"/>
      <c r="J1674" s="392"/>
      <c r="K1674" s="380"/>
      <c r="L1674" s="381"/>
    </row>
    <row r="1675" spans="1:12" ht="12">
      <c r="A1675" s="383"/>
      <c r="B1675" s="37"/>
      <c r="C1675" s="383"/>
      <c r="D1675" s="383"/>
      <c r="E1675" s="379"/>
      <c r="F1675" s="379"/>
      <c r="G1675" s="379"/>
      <c r="H1675" s="378"/>
      <c r="I1675" s="379"/>
      <c r="J1675" s="392"/>
      <c r="K1675" s="380"/>
      <c r="L1675" s="381"/>
    </row>
    <row r="1676" spans="1:12" ht="12">
      <c r="A1676" s="383"/>
      <c r="B1676" s="37"/>
      <c r="C1676" s="383"/>
      <c r="D1676" s="383"/>
      <c r="E1676" s="379"/>
      <c r="F1676" s="379"/>
      <c r="G1676" s="379"/>
      <c r="H1676" s="378"/>
      <c r="I1676" s="379"/>
      <c r="J1676" s="392"/>
      <c r="K1676" s="380"/>
      <c r="L1676" s="381"/>
    </row>
    <row r="1677" spans="1:12" ht="12">
      <c r="A1677" s="383"/>
      <c r="B1677" s="37"/>
      <c r="C1677" s="383"/>
      <c r="D1677" s="383"/>
      <c r="E1677" s="379"/>
      <c r="F1677" s="379"/>
      <c r="G1677" s="379"/>
      <c r="H1677" s="378"/>
      <c r="I1677" s="379"/>
      <c r="J1677" s="392"/>
      <c r="K1677" s="380"/>
      <c r="L1677" s="381"/>
    </row>
    <row r="1678" spans="1:12" ht="12">
      <c r="A1678" s="383"/>
      <c r="B1678" s="37"/>
      <c r="C1678" s="383"/>
      <c r="D1678" s="383"/>
      <c r="E1678" s="379"/>
      <c r="F1678" s="379"/>
      <c r="G1678" s="379"/>
      <c r="H1678" s="378"/>
      <c r="I1678" s="379"/>
      <c r="J1678" s="392"/>
      <c r="K1678" s="380"/>
      <c r="L1678" s="381"/>
    </row>
    <row r="1679" spans="1:12" ht="12">
      <c r="A1679" s="383"/>
      <c r="B1679" s="37"/>
      <c r="C1679" s="383"/>
      <c r="D1679" s="383"/>
      <c r="E1679" s="379"/>
      <c r="F1679" s="379"/>
      <c r="G1679" s="379"/>
      <c r="H1679" s="378"/>
      <c r="I1679" s="379"/>
      <c r="J1679" s="392"/>
      <c r="K1679" s="380"/>
      <c r="L1679" s="381"/>
    </row>
    <row r="1680" spans="1:12" ht="12">
      <c r="A1680" s="383"/>
      <c r="B1680" s="37"/>
      <c r="C1680" s="383"/>
      <c r="D1680" s="383"/>
      <c r="E1680" s="379"/>
      <c r="F1680" s="379"/>
      <c r="G1680" s="379"/>
      <c r="H1680" s="378"/>
      <c r="I1680" s="379"/>
      <c r="J1680" s="392"/>
      <c r="K1680" s="380"/>
      <c r="L1680" s="381"/>
    </row>
    <row r="1681" spans="1:12" ht="12">
      <c r="A1681" s="383"/>
      <c r="B1681" s="37"/>
      <c r="C1681" s="383"/>
      <c r="D1681" s="383"/>
      <c r="E1681" s="379"/>
      <c r="F1681" s="379"/>
      <c r="G1681" s="379"/>
      <c r="H1681" s="378"/>
      <c r="I1681" s="379"/>
      <c r="J1681" s="392"/>
      <c r="K1681" s="380"/>
      <c r="L1681" s="381"/>
    </row>
    <row r="1682" spans="1:12" ht="12">
      <c r="A1682" s="383"/>
      <c r="B1682" s="37"/>
      <c r="C1682" s="383"/>
      <c r="D1682" s="383"/>
      <c r="E1682" s="379"/>
      <c r="F1682" s="379"/>
      <c r="G1682" s="379"/>
      <c r="H1682" s="378"/>
      <c r="I1682" s="379"/>
      <c r="J1682" s="392"/>
      <c r="K1682" s="380"/>
      <c r="L1682" s="381"/>
    </row>
    <row r="1683" spans="1:12" ht="12">
      <c r="A1683" s="383"/>
      <c r="B1683" s="37"/>
      <c r="C1683" s="383"/>
      <c r="D1683" s="383"/>
      <c r="E1683" s="379"/>
      <c r="F1683" s="379"/>
      <c r="G1683" s="379"/>
      <c r="H1683" s="378"/>
      <c r="I1683" s="379"/>
      <c r="J1683" s="392"/>
      <c r="K1683" s="380"/>
      <c r="L1683" s="381"/>
    </row>
    <row r="1684" spans="1:12" ht="12">
      <c r="A1684" s="383"/>
      <c r="B1684" s="37"/>
      <c r="C1684" s="383"/>
      <c r="D1684" s="383"/>
      <c r="E1684" s="379"/>
      <c r="F1684" s="379"/>
      <c r="G1684" s="379"/>
      <c r="H1684" s="378"/>
      <c r="I1684" s="379"/>
      <c r="J1684" s="392"/>
      <c r="K1684" s="380"/>
      <c r="L1684" s="381"/>
    </row>
    <row r="1685" spans="1:12" ht="12">
      <c r="A1685" s="360" t="s">
        <v>91</v>
      </c>
      <c r="B1685" s="359">
        <v>4</v>
      </c>
      <c r="C1685" s="376"/>
      <c r="D1685" s="360" t="s">
        <v>426</v>
      </c>
      <c r="E1685" s="378"/>
      <c r="F1685" s="378"/>
      <c r="G1685" s="378"/>
      <c r="H1685" s="378"/>
      <c r="I1685" s="378"/>
      <c r="J1685" s="392"/>
      <c r="K1685" s="380"/>
      <c r="L1685" s="381"/>
    </row>
    <row r="1686" spans="1:12" ht="12">
      <c r="A1686" s="360" t="s">
        <v>94</v>
      </c>
      <c r="B1686" s="359">
        <v>2</v>
      </c>
      <c r="C1686" s="376"/>
      <c r="D1686" s="360" t="s">
        <v>428</v>
      </c>
      <c r="E1686" s="378"/>
      <c r="F1686" s="378"/>
      <c r="G1686" s="378"/>
      <c r="H1686" s="378"/>
      <c r="I1686" s="378"/>
      <c r="J1686" s="392"/>
      <c r="K1686" s="380"/>
      <c r="L1686" s="381"/>
    </row>
    <row r="1687" spans="1:12" ht="12">
      <c r="A1687" s="360" t="s">
        <v>96</v>
      </c>
      <c r="B1687" s="359">
        <v>1</v>
      </c>
      <c r="C1687" s="376"/>
      <c r="D1687" s="360" t="s">
        <v>429</v>
      </c>
      <c r="E1687" s="378"/>
      <c r="F1687" s="378"/>
      <c r="G1687" s="378"/>
      <c r="H1687" s="378"/>
      <c r="I1687" s="378"/>
      <c r="J1687" s="392"/>
      <c r="K1687" s="380"/>
      <c r="L1687" s="381"/>
    </row>
    <row r="1688" spans="1:12" ht="12">
      <c r="A1688" s="360" t="s">
        <v>97</v>
      </c>
      <c r="B1688" s="376" t="s">
        <v>54</v>
      </c>
      <c r="C1688" s="376"/>
      <c r="D1688" s="377" t="s">
        <v>55</v>
      </c>
      <c r="E1688" s="378"/>
      <c r="F1688" s="378"/>
      <c r="G1688" s="378"/>
      <c r="H1688" s="378"/>
      <c r="I1688" s="378"/>
      <c r="J1688" s="378"/>
      <c r="K1688" s="380"/>
      <c r="L1688" s="369"/>
    </row>
    <row r="1689" spans="1:12" ht="12">
      <c r="A1689" s="360" t="s">
        <v>99</v>
      </c>
      <c r="B1689" s="376" t="s">
        <v>524</v>
      </c>
      <c r="C1689" s="376"/>
      <c r="D1689" s="377" t="s">
        <v>325</v>
      </c>
      <c r="E1689" s="378"/>
      <c r="F1689" s="378"/>
      <c r="G1689" s="378"/>
      <c r="H1689" s="378"/>
      <c r="I1689" s="378"/>
      <c r="J1689" s="378"/>
      <c r="K1689" s="380"/>
      <c r="L1689" s="381"/>
    </row>
    <row r="1690" spans="1:12" ht="12">
      <c r="A1690" s="383"/>
      <c r="B1690" s="37"/>
      <c r="C1690" s="383"/>
      <c r="D1690" s="379"/>
      <c r="E1690" s="379"/>
      <c r="F1690" s="379"/>
      <c r="G1690" s="379"/>
      <c r="H1690" s="379"/>
      <c r="I1690" s="379"/>
      <c r="J1690" s="379"/>
      <c r="K1690" s="386"/>
      <c r="L1690" s="395"/>
    </row>
    <row r="1691" spans="1:12" ht="12">
      <c r="A1691" s="383"/>
      <c r="B1691" s="37"/>
      <c r="C1691" s="384" t="s">
        <v>551</v>
      </c>
      <c r="D1691" s="378" t="s">
        <v>102</v>
      </c>
      <c r="E1691" s="514" t="s">
        <v>552</v>
      </c>
      <c r="F1691" s="513"/>
      <c r="G1691" s="513"/>
      <c r="H1691" s="513"/>
      <c r="I1691" s="513"/>
      <c r="J1691" s="513"/>
      <c r="K1691" s="513"/>
      <c r="L1691" s="513"/>
    </row>
    <row r="1692" spans="1:12" ht="12">
      <c r="A1692" s="383"/>
      <c r="B1692" s="37"/>
      <c r="C1692" s="384"/>
      <c r="D1692" s="378"/>
      <c r="E1692" s="385"/>
      <c r="F1692" s="379"/>
      <c r="G1692" s="379"/>
      <c r="H1692" s="379"/>
      <c r="I1692" s="379"/>
      <c r="J1692" s="379"/>
      <c r="K1692" s="386"/>
      <c r="L1692" s="395"/>
    </row>
    <row r="1693" spans="1:12" ht="12">
      <c r="A1693" s="383" t="s">
        <v>104</v>
      </c>
      <c r="B1693" s="37">
        <v>4391</v>
      </c>
      <c r="C1693" s="37" t="s">
        <v>106</v>
      </c>
      <c r="D1693" s="379" t="s">
        <v>432</v>
      </c>
      <c r="E1693" s="379"/>
      <c r="F1693" s="379"/>
      <c r="G1693" s="379"/>
      <c r="H1693" s="379"/>
      <c r="I1693" s="379"/>
      <c r="J1693" s="394"/>
      <c r="K1693" s="386">
        <f>L1693/12</f>
        <v>580000</v>
      </c>
      <c r="L1693" s="395">
        <v>6960000</v>
      </c>
    </row>
    <row r="1694" spans="1:12" ht="12">
      <c r="A1694" s="383"/>
      <c r="B1694" s="37"/>
      <c r="C1694" s="383"/>
      <c r="D1694" s="378" t="s">
        <v>125</v>
      </c>
      <c r="E1694" s="378"/>
      <c r="F1694" s="379"/>
      <c r="G1694" s="379"/>
      <c r="H1694" s="379"/>
      <c r="I1694" s="378"/>
      <c r="J1694" s="392"/>
      <c r="K1694" s="380">
        <f t="shared" ref="K1694:L1694" si="284">SUM(K1693)</f>
        <v>580000</v>
      </c>
      <c r="L1694" s="381">
        <f t="shared" si="284"/>
        <v>6960000</v>
      </c>
    </row>
    <row r="1695" spans="1:12" ht="12">
      <c r="A1695" s="383"/>
      <c r="B1695" s="37"/>
      <c r="C1695" s="383"/>
      <c r="D1695" s="383"/>
      <c r="E1695" s="379"/>
      <c r="F1695" s="379"/>
      <c r="G1695" s="379"/>
      <c r="H1695" s="379"/>
      <c r="I1695" s="378"/>
      <c r="J1695" s="392"/>
      <c r="K1695" s="380"/>
      <c r="L1695" s="369"/>
    </row>
    <row r="1696" spans="1:12" ht="12">
      <c r="A1696" s="383"/>
      <c r="B1696" s="37"/>
      <c r="C1696" s="383"/>
      <c r="D1696" s="378" t="s">
        <v>140</v>
      </c>
      <c r="E1696" s="378"/>
      <c r="F1696" s="379"/>
      <c r="G1696" s="379"/>
      <c r="H1696" s="379"/>
      <c r="I1696" s="378"/>
      <c r="J1696" s="392"/>
      <c r="K1696" s="380">
        <f t="shared" ref="K1696:L1696" si="285">SUM(K1694)</f>
        <v>580000</v>
      </c>
      <c r="L1696" s="381">
        <f t="shared" si="285"/>
        <v>6960000</v>
      </c>
    </row>
    <row r="1697" spans="1:12" ht="12">
      <c r="A1697" s="383"/>
      <c r="B1697" s="37"/>
      <c r="C1697" s="383"/>
      <c r="D1697" s="383"/>
      <c r="E1697" s="379"/>
      <c r="F1697" s="379"/>
      <c r="G1697" s="379"/>
      <c r="H1697" s="379"/>
      <c r="I1697" s="378"/>
      <c r="J1697" s="392"/>
      <c r="K1697" s="380"/>
      <c r="L1697" s="381"/>
    </row>
    <row r="1698" spans="1:12" ht="12">
      <c r="A1698" s="383"/>
      <c r="B1698" s="37"/>
      <c r="C1698" s="383"/>
      <c r="D1698" s="378" t="s">
        <v>152</v>
      </c>
      <c r="E1698" s="378"/>
      <c r="F1698" s="379"/>
      <c r="G1698" s="379"/>
      <c r="H1698" s="379"/>
      <c r="I1698" s="379"/>
      <c r="J1698" s="392"/>
      <c r="K1698" s="380">
        <f>K1672+K1646+K1617+K1589+K1696</f>
        <v>1450508.0041666664</v>
      </c>
      <c r="L1698" s="381">
        <f>L1672+L1646+L1617+L1589+L1696</f>
        <v>17406096.050000001</v>
      </c>
    </row>
    <row r="1699" spans="1:12" ht="12">
      <c r="A1699" s="383"/>
      <c r="B1699" s="37"/>
      <c r="C1699" s="37"/>
      <c r="D1699" s="379"/>
      <c r="E1699" s="379"/>
      <c r="F1699" s="379"/>
      <c r="G1699" s="379"/>
      <c r="H1699" s="379"/>
      <c r="I1699" s="379"/>
      <c r="J1699" s="379"/>
      <c r="K1699" s="386"/>
      <c r="L1699" s="395"/>
    </row>
    <row r="1700" spans="1:12" ht="12">
      <c r="A1700" s="383"/>
      <c r="B1700" s="37"/>
      <c r="C1700" s="37"/>
      <c r="D1700" s="378" t="s">
        <v>556</v>
      </c>
      <c r="E1700" s="378"/>
      <c r="F1700" s="379"/>
      <c r="G1700" s="379"/>
      <c r="H1700" s="379"/>
      <c r="I1700" s="379"/>
      <c r="J1700" s="379"/>
      <c r="K1700" s="380">
        <f>K102+K523+K687+K854+K1072+K1181+K1201+K1549+K1698</f>
        <v>77568658.479166657</v>
      </c>
      <c r="L1700" s="381">
        <f>L102+L523+L687+L854+L1072+L1181+L1201+L1549+L1698</f>
        <v>934039901.75</v>
      </c>
    </row>
  </sheetData>
  <autoFilter ref="A7:L1700"/>
  <mergeCells count="8">
    <mergeCell ref="A2:L2"/>
    <mergeCell ref="D733:F733"/>
    <mergeCell ref="D732:F732"/>
    <mergeCell ref="E1691:L1691"/>
    <mergeCell ref="E928:L928"/>
    <mergeCell ref="D7:I7"/>
    <mergeCell ref="A3:L3"/>
    <mergeCell ref="A5:L5"/>
  </mergeCells>
  <printOptions horizontalCentered="1"/>
  <pageMargins left="0.55118110236220474" right="0.51181102362204722" top="0.39370078740157483" bottom="0.86614173228346458" header="0" footer="0.24"/>
  <pageSetup scale="95" orientation="landscape" r:id="rId1"/>
  <headerFooter alignWithMargins="0">
    <oddFooter xml:space="preserve">&amp;L&amp;10Lic. Carlos Orsoe Morales Vázquez          Presidente Municipal&amp;C&amp;10Lic. Karla Burguete Torrestiana  Sindica Municipal&amp;R&amp;10Lic. Carlos Agustin Gorrosino Hernández        Tesorero Municipal             &amp;K00+000.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L1325"/>
  <sheetViews>
    <sheetView workbookViewId="0">
      <selection activeCell="A5" sqref="A5:L5"/>
    </sheetView>
  </sheetViews>
  <sheetFormatPr baseColWidth="10" defaultColWidth="14.42578125" defaultRowHeight="12"/>
  <cols>
    <col min="1" max="1" width="18.7109375" style="364" customWidth="1"/>
    <col min="2" max="2" width="11.42578125" style="364" customWidth="1"/>
    <col min="3" max="3" width="12.7109375" style="364" customWidth="1"/>
    <col min="4" max="5" width="7.28515625" style="364" customWidth="1"/>
    <col min="6" max="6" width="12.28515625" style="364" customWidth="1"/>
    <col min="7" max="7" width="17" style="364" customWidth="1"/>
    <col min="8" max="9" width="7.28515625" style="364" hidden="1" customWidth="1"/>
    <col min="10" max="10" width="5.85546875" style="364" hidden="1" customWidth="1"/>
    <col min="11" max="11" width="18.140625" style="436" customWidth="1"/>
    <col min="12" max="12" width="16.85546875" style="402" customWidth="1"/>
    <col min="13" max="16384" width="14.42578125" style="364"/>
  </cols>
  <sheetData>
    <row r="1" spans="1:12">
      <c r="A1" s="140"/>
      <c r="B1" s="140"/>
      <c r="C1" s="140"/>
      <c r="D1" s="140"/>
      <c r="E1" s="140"/>
      <c r="F1" s="140"/>
      <c r="G1" s="140"/>
      <c r="H1" s="140"/>
      <c r="I1" s="140"/>
      <c r="J1" s="140"/>
      <c r="K1" s="362"/>
      <c r="L1" s="363" t="s">
        <v>80</v>
      </c>
    </row>
    <row r="2" spans="1:12">
      <c r="A2" s="518" t="s">
        <v>81</v>
      </c>
      <c r="B2" s="513"/>
      <c r="C2" s="513"/>
      <c r="D2" s="513"/>
      <c r="E2" s="513"/>
      <c r="F2" s="513"/>
      <c r="G2" s="513"/>
      <c r="H2" s="513"/>
      <c r="I2" s="513"/>
      <c r="J2" s="513"/>
      <c r="K2" s="513"/>
      <c r="L2" s="513"/>
    </row>
    <row r="3" spans="1:12">
      <c r="A3" s="518" t="s">
        <v>7</v>
      </c>
      <c r="B3" s="513"/>
      <c r="C3" s="513"/>
      <c r="D3" s="513"/>
      <c r="E3" s="513"/>
      <c r="F3" s="513"/>
      <c r="G3" s="513"/>
      <c r="H3" s="513"/>
      <c r="I3" s="513"/>
      <c r="J3" s="513"/>
      <c r="K3" s="513"/>
      <c r="L3" s="513"/>
    </row>
    <row r="4" spans="1:12">
      <c r="A4" s="37"/>
      <c r="B4" s="81"/>
      <c r="C4" s="81"/>
      <c r="D4" s="35"/>
      <c r="E4" s="35"/>
      <c r="F4" s="35"/>
      <c r="G4" s="35"/>
      <c r="H4" s="35"/>
      <c r="I4" s="35"/>
      <c r="J4" s="35"/>
      <c r="K4" s="437"/>
      <c r="L4" s="438"/>
    </row>
    <row r="5" spans="1:12">
      <c r="A5" s="518" t="s">
        <v>9</v>
      </c>
      <c r="B5" s="513"/>
      <c r="C5" s="513"/>
      <c r="D5" s="513"/>
      <c r="E5" s="513"/>
      <c r="F5" s="513"/>
      <c r="G5" s="513"/>
      <c r="H5" s="513"/>
      <c r="I5" s="513"/>
      <c r="J5" s="513"/>
      <c r="K5" s="513"/>
      <c r="L5" s="513"/>
    </row>
    <row r="6" spans="1:12">
      <c r="A6" s="37"/>
      <c r="B6" s="81"/>
      <c r="C6" s="81"/>
      <c r="D6" s="35"/>
      <c r="E6" s="35"/>
      <c r="F6" s="35"/>
      <c r="G6" s="35"/>
      <c r="H6" s="35"/>
      <c r="I6" s="35"/>
      <c r="J6" s="35"/>
      <c r="K6" s="437"/>
      <c r="L6" s="366"/>
    </row>
    <row r="7" spans="1:12" ht="60">
      <c r="A7" s="439" t="s">
        <v>83</v>
      </c>
      <c r="B7" s="440" t="s">
        <v>84</v>
      </c>
      <c r="C7" s="441" t="s">
        <v>85</v>
      </c>
      <c r="D7" s="519" t="s">
        <v>87</v>
      </c>
      <c r="E7" s="520"/>
      <c r="F7" s="520"/>
      <c r="G7" s="520"/>
      <c r="H7" s="520"/>
      <c r="I7" s="440"/>
      <c r="J7" s="441" t="s">
        <v>88</v>
      </c>
      <c r="K7" s="442" t="s">
        <v>88</v>
      </c>
      <c r="L7" s="442" t="s">
        <v>89</v>
      </c>
    </row>
    <row r="8" spans="1:12">
      <c r="A8" s="376"/>
      <c r="B8" s="359"/>
      <c r="C8" s="359"/>
      <c r="D8" s="359"/>
      <c r="E8" s="359"/>
      <c r="F8" s="359"/>
      <c r="G8" s="359"/>
      <c r="H8" s="359"/>
      <c r="I8" s="359"/>
      <c r="J8" s="359"/>
      <c r="K8" s="368"/>
      <c r="L8" s="369"/>
    </row>
    <row r="9" spans="1:12">
      <c r="A9" s="360" t="s">
        <v>91</v>
      </c>
      <c r="B9" s="376" t="s">
        <v>54</v>
      </c>
      <c r="C9" s="359"/>
      <c r="D9" s="377" t="s">
        <v>93</v>
      </c>
      <c r="E9" s="378"/>
      <c r="F9" s="379"/>
      <c r="G9" s="379"/>
      <c r="H9" s="379"/>
      <c r="I9" s="379"/>
      <c r="J9" s="379"/>
      <c r="K9" s="386"/>
      <c r="L9" s="395"/>
    </row>
    <row r="10" spans="1:12">
      <c r="A10" s="360" t="s">
        <v>94</v>
      </c>
      <c r="B10" s="376" t="s">
        <v>74</v>
      </c>
      <c r="C10" s="359"/>
      <c r="D10" s="377" t="s">
        <v>227</v>
      </c>
      <c r="E10" s="378"/>
      <c r="F10" s="379"/>
      <c r="G10" s="379"/>
      <c r="H10" s="379"/>
      <c r="I10" s="379"/>
      <c r="J10" s="379"/>
      <c r="K10" s="386"/>
      <c r="L10" s="395"/>
    </row>
    <row r="11" spans="1:12">
      <c r="A11" s="360" t="s">
        <v>96</v>
      </c>
      <c r="B11" s="376" t="s">
        <v>54</v>
      </c>
      <c r="C11" s="359"/>
      <c r="D11" s="377" t="s">
        <v>228</v>
      </c>
      <c r="E11" s="378"/>
      <c r="F11" s="378"/>
      <c r="G11" s="379"/>
      <c r="H11" s="379"/>
      <c r="I11" s="379"/>
      <c r="J11" s="379"/>
      <c r="K11" s="386"/>
      <c r="L11" s="395"/>
    </row>
    <row r="12" spans="1:12">
      <c r="A12" s="360" t="s">
        <v>97</v>
      </c>
      <c r="B12" s="376" t="s">
        <v>66</v>
      </c>
      <c r="C12" s="376"/>
      <c r="D12" s="378" t="s">
        <v>229</v>
      </c>
      <c r="E12" s="379"/>
      <c r="F12" s="378"/>
      <c r="G12" s="379"/>
      <c r="H12" s="379"/>
      <c r="I12" s="379"/>
      <c r="J12" s="379"/>
      <c r="K12" s="386"/>
      <c r="L12" s="395"/>
    </row>
    <row r="13" spans="1:12">
      <c r="A13" s="360" t="s">
        <v>99</v>
      </c>
      <c r="B13" s="376" t="s">
        <v>54</v>
      </c>
      <c r="C13" s="376"/>
      <c r="D13" s="378" t="s">
        <v>230</v>
      </c>
      <c r="E13" s="379"/>
      <c r="F13" s="379"/>
      <c r="G13" s="379"/>
      <c r="H13" s="379"/>
      <c r="I13" s="379"/>
      <c r="J13" s="379"/>
      <c r="K13" s="386"/>
      <c r="L13" s="395"/>
    </row>
    <row r="14" spans="1:12">
      <c r="A14" s="376"/>
      <c r="B14" s="376"/>
      <c r="C14" s="376"/>
      <c r="D14" s="378"/>
      <c r="E14" s="379"/>
      <c r="F14" s="379"/>
      <c r="G14" s="379"/>
      <c r="H14" s="379"/>
      <c r="I14" s="379"/>
      <c r="J14" s="379"/>
      <c r="K14" s="386"/>
      <c r="L14" s="381"/>
    </row>
    <row r="15" spans="1:12">
      <c r="A15" s="359"/>
      <c r="B15" s="376"/>
      <c r="C15" s="384" t="s">
        <v>231</v>
      </c>
      <c r="D15" s="378" t="s">
        <v>102</v>
      </c>
      <c r="E15" s="385" t="s">
        <v>232</v>
      </c>
      <c r="F15" s="378"/>
      <c r="G15" s="378"/>
      <c r="H15" s="378"/>
      <c r="I15" s="378"/>
      <c r="J15" s="378"/>
      <c r="K15" s="380"/>
      <c r="L15" s="387"/>
    </row>
    <row r="16" spans="1:12">
      <c r="A16" s="359"/>
      <c r="B16" s="376"/>
      <c r="C16" s="384"/>
      <c r="D16" s="378"/>
      <c r="E16" s="385"/>
      <c r="F16" s="379"/>
      <c r="G16" s="378"/>
      <c r="H16" s="378"/>
      <c r="I16" s="378"/>
      <c r="J16" s="378"/>
      <c r="K16" s="380"/>
      <c r="L16" s="387"/>
    </row>
    <row r="17" spans="1:12">
      <c r="A17" s="383" t="s">
        <v>104</v>
      </c>
      <c r="B17" s="403" t="s">
        <v>105</v>
      </c>
      <c r="C17" s="403" t="s">
        <v>106</v>
      </c>
      <c r="D17" s="406" t="s">
        <v>107</v>
      </c>
      <c r="E17" s="406"/>
      <c r="F17" s="424"/>
      <c r="G17" s="424"/>
      <c r="H17" s="424"/>
      <c r="I17" s="424"/>
      <c r="J17" s="424"/>
      <c r="K17" s="415">
        <f t="shared" ref="K17:K24" si="0">L17/12</f>
        <v>180955.1</v>
      </c>
      <c r="L17" s="404">
        <v>2171461.2000000002</v>
      </c>
    </row>
    <row r="18" spans="1:12">
      <c r="A18" s="383" t="s">
        <v>104</v>
      </c>
      <c r="B18" s="403" t="s">
        <v>108</v>
      </c>
      <c r="C18" s="403" t="s">
        <v>106</v>
      </c>
      <c r="D18" s="406" t="s">
        <v>109</v>
      </c>
      <c r="E18" s="406"/>
      <c r="F18" s="424"/>
      <c r="G18" s="424"/>
      <c r="H18" s="424"/>
      <c r="I18" s="424"/>
      <c r="J18" s="424"/>
      <c r="K18" s="415">
        <f t="shared" si="0"/>
        <v>202801.54</v>
      </c>
      <c r="L18" s="404">
        <v>2433618.48</v>
      </c>
    </row>
    <row r="19" spans="1:12">
      <c r="A19" s="383" t="s">
        <v>104</v>
      </c>
      <c r="B19" s="403" t="s">
        <v>112</v>
      </c>
      <c r="C19" s="403" t="s">
        <v>106</v>
      </c>
      <c r="D19" s="406" t="s">
        <v>113</v>
      </c>
      <c r="E19" s="406"/>
      <c r="F19" s="406"/>
      <c r="G19" s="406"/>
      <c r="H19" s="406"/>
      <c r="I19" s="406"/>
      <c r="J19" s="406"/>
      <c r="K19" s="415">
        <f t="shared" si="0"/>
        <v>945</v>
      </c>
      <c r="L19" s="404">
        <v>11340</v>
      </c>
    </row>
    <row r="20" spans="1:12">
      <c r="A20" s="383" t="s">
        <v>104</v>
      </c>
      <c r="B20" s="403" t="s">
        <v>114</v>
      </c>
      <c r="C20" s="403" t="s">
        <v>106</v>
      </c>
      <c r="D20" s="406" t="s">
        <v>115</v>
      </c>
      <c r="E20" s="406"/>
      <c r="F20" s="406"/>
      <c r="G20" s="406"/>
      <c r="H20" s="406"/>
      <c r="I20" s="406"/>
      <c r="J20" s="406"/>
      <c r="K20" s="415">
        <f t="shared" si="0"/>
        <v>6087.6324999999997</v>
      </c>
      <c r="L20" s="404">
        <v>73051.59</v>
      </c>
    </row>
    <row r="21" spans="1:12">
      <c r="A21" s="383" t="s">
        <v>104</v>
      </c>
      <c r="B21" s="403" t="s">
        <v>116</v>
      </c>
      <c r="C21" s="403" t="s">
        <v>106</v>
      </c>
      <c r="D21" s="406" t="s">
        <v>117</v>
      </c>
      <c r="E21" s="406"/>
      <c r="F21" s="424"/>
      <c r="G21" s="406"/>
      <c r="H21" s="406"/>
      <c r="I21" s="406"/>
      <c r="J21" s="406"/>
      <c r="K21" s="415">
        <f t="shared" si="0"/>
        <v>82328.184999999998</v>
      </c>
      <c r="L21" s="404">
        <v>987938.22</v>
      </c>
    </row>
    <row r="22" spans="1:12">
      <c r="A22" s="383" t="s">
        <v>104</v>
      </c>
      <c r="B22" s="403" t="s">
        <v>119</v>
      </c>
      <c r="C22" s="403" t="s">
        <v>106</v>
      </c>
      <c r="D22" s="406" t="s">
        <v>235</v>
      </c>
      <c r="E22" s="406"/>
      <c r="F22" s="406"/>
      <c r="G22" s="406"/>
      <c r="H22" s="406"/>
      <c r="I22" s="406"/>
      <c r="J22" s="406"/>
      <c r="K22" s="415">
        <f t="shared" si="0"/>
        <v>107413.52</v>
      </c>
      <c r="L22" s="404">
        <v>1288962.24</v>
      </c>
    </row>
    <row r="23" spans="1:12">
      <c r="A23" s="383" t="s">
        <v>104</v>
      </c>
      <c r="B23" s="403" t="s">
        <v>121</v>
      </c>
      <c r="C23" s="403" t="s">
        <v>106</v>
      </c>
      <c r="D23" s="406" t="s">
        <v>122</v>
      </c>
      <c r="E23" s="406"/>
      <c r="F23" s="406"/>
      <c r="G23" s="406"/>
      <c r="H23" s="406"/>
      <c r="I23" s="406"/>
      <c r="J23" s="406"/>
      <c r="K23" s="415">
        <f t="shared" si="0"/>
        <v>10761.6</v>
      </c>
      <c r="L23" s="391">
        <v>129139.2</v>
      </c>
    </row>
    <row r="24" spans="1:12">
      <c r="A24" s="383" t="s">
        <v>104</v>
      </c>
      <c r="B24" s="403" t="s">
        <v>123</v>
      </c>
      <c r="C24" s="403" t="s">
        <v>106</v>
      </c>
      <c r="D24" s="406" t="s">
        <v>124</v>
      </c>
      <c r="E24" s="406"/>
      <c r="F24" s="406"/>
      <c r="G24" s="424"/>
      <c r="H24" s="406"/>
      <c r="I24" s="406"/>
      <c r="J24" s="406"/>
      <c r="K24" s="415">
        <f t="shared" si="0"/>
        <v>9305.0833333333339</v>
      </c>
      <c r="L24" s="404">
        <v>111661</v>
      </c>
    </row>
    <row r="25" spans="1:12">
      <c r="A25" s="359"/>
      <c r="B25" s="376"/>
      <c r="C25" s="383"/>
      <c r="D25" s="378" t="s">
        <v>125</v>
      </c>
      <c r="E25" s="378"/>
      <c r="F25" s="378"/>
      <c r="G25" s="378"/>
      <c r="H25" s="378"/>
      <c r="I25" s="378" t="s">
        <v>236</v>
      </c>
      <c r="J25" s="378"/>
      <c r="K25" s="380">
        <f t="shared" ref="K25:L25" si="1">SUM(K17:K24)</f>
        <v>600597.66083333339</v>
      </c>
      <c r="L25" s="381">
        <f t="shared" si="1"/>
        <v>7207171.9299999997</v>
      </c>
    </row>
    <row r="26" spans="1:12">
      <c r="A26" s="359"/>
      <c r="B26" s="376"/>
      <c r="C26" s="383"/>
      <c r="D26" s="378"/>
      <c r="E26" s="378"/>
      <c r="F26" s="378"/>
      <c r="G26" s="378"/>
      <c r="H26" s="378"/>
      <c r="I26" s="378"/>
      <c r="J26" s="378"/>
      <c r="K26" s="380"/>
      <c r="L26" s="381"/>
    </row>
    <row r="27" spans="1:12">
      <c r="A27" s="383" t="s">
        <v>104</v>
      </c>
      <c r="B27" s="403">
        <v>2111</v>
      </c>
      <c r="C27" s="403" t="s">
        <v>106</v>
      </c>
      <c r="D27" s="406" t="s">
        <v>127</v>
      </c>
      <c r="E27" s="378"/>
      <c r="F27" s="378"/>
      <c r="G27" s="378"/>
      <c r="H27" s="378"/>
      <c r="I27" s="378"/>
      <c r="J27" s="378"/>
      <c r="K27" s="386">
        <f t="shared" ref="K27:K38" si="2">L27/12</f>
        <v>4166.666666666667</v>
      </c>
      <c r="L27" s="408">
        <v>50000</v>
      </c>
    </row>
    <row r="28" spans="1:12">
      <c r="A28" s="383" t="s">
        <v>104</v>
      </c>
      <c r="B28" s="403">
        <v>2161</v>
      </c>
      <c r="C28" s="403" t="s">
        <v>106</v>
      </c>
      <c r="D28" s="406" t="s">
        <v>131</v>
      </c>
      <c r="E28" s="378"/>
      <c r="F28" s="378"/>
      <c r="G28" s="378"/>
      <c r="H28" s="378"/>
      <c r="I28" s="378"/>
      <c r="J28" s="378"/>
      <c r="K28" s="386">
        <f t="shared" si="2"/>
        <v>0</v>
      </c>
      <c r="L28" s="408">
        <v>0</v>
      </c>
    </row>
    <row r="29" spans="1:12">
      <c r="A29" s="383" t="s">
        <v>104</v>
      </c>
      <c r="B29" s="403">
        <v>2181</v>
      </c>
      <c r="C29" s="403" t="s">
        <v>106</v>
      </c>
      <c r="D29" s="406" t="s">
        <v>622</v>
      </c>
      <c r="E29" s="378"/>
      <c r="F29" s="378"/>
      <c r="G29" s="378"/>
      <c r="H29" s="378"/>
      <c r="I29" s="378"/>
      <c r="J29" s="378"/>
      <c r="K29" s="386">
        <f t="shared" si="2"/>
        <v>6250</v>
      </c>
      <c r="L29" s="408">
        <v>75000</v>
      </c>
    </row>
    <row r="30" spans="1:12">
      <c r="A30" s="383" t="s">
        <v>104</v>
      </c>
      <c r="B30" s="403">
        <v>2211</v>
      </c>
      <c r="C30" s="403" t="s">
        <v>106</v>
      </c>
      <c r="D30" s="406" t="s">
        <v>132</v>
      </c>
      <c r="E30" s="378"/>
      <c r="F30" s="378"/>
      <c r="G30" s="378"/>
      <c r="H30" s="378"/>
      <c r="I30" s="378"/>
      <c r="J30" s="378"/>
      <c r="K30" s="386">
        <f t="shared" si="2"/>
        <v>50000</v>
      </c>
      <c r="L30" s="408">
        <v>600000</v>
      </c>
    </row>
    <row r="31" spans="1:12">
      <c r="A31" s="383" t="s">
        <v>104</v>
      </c>
      <c r="B31" s="403">
        <v>2461</v>
      </c>
      <c r="C31" s="403" t="s">
        <v>106</v>
      </c>
      <c r="D31" s="406" t="s">
        <v>215</v>
      </c>
      <c r="E31" s="378"/>
      <c r="F31" s="378"/>
      <c r="G31" s="378"/>
      <c r="H31" s="378"/>
      <c r="I31" s="378"/>
      <c r="J31" s="378"/>
      <c r="K31" s="386">
        <f t="shared" si="2"/>
        <v>166666.66666666666</v>
      </c>
      <c r="L31" s="408">
        <v>2000000</v>
      </c>
    </row>
    <row r="32" spans="1:12">
      <c r="A32" s="383" t="s">
        <v>104</v>
      </c>
      <c r="B32" s="403">
        <v>2471</v>
      </c>
      <c r="C32" s="403" t="s">
        <v>106</v>
      </c>
      <c r="D32" s="406" t="s">
        <v>237</v>
      </c>
      <c r="E32" s="378"/>
      <c r="F32" s="378"/>
      <c r="G32" s="378"/>
      <c r="H32" s="378"/>
      <c r="I32" s="378"/>
      <c r="J32" s="378"/>
      <c r="K32" s="386">
        <f t="shared" si="2"/>
        <v>0</v>
      </c>
      <c r="L32" s="414">
        <v>0</v>
      </c>
    </row>
    <row r="33" spans="1:12">
      <c r="A33" s="383" t="s">
        <v>104</v>
      </c>
      <c r="B33" s="403">
        <v>2492</v>
      </c>
      <c r="C33" s="403" t="s">
        <v>106</v>
      </c>
      <c r="D33" s="406" t="s">
        <v>239</v>
      </c>
      <c r="E33" s="378"/>
      <c r="F33" s="378"/>
      <c r="G33" s="378"/>
      <c r="H33" s="378"/>
      <c r="I33" s="378"/>
      <c r="J33" s="378"/>
      <c r="K33" s="386">
        <f t="shared" si="2"/>
        <v>0</v>
      </c>
      <c r="L33" s="408">
        <v>0</v>
      </c>
    </row>
    <row r="34" spans="1:12">
      <c r="A34" s="383" t="s">
        <v>104</v>
      </c>
      <c r="B34" s="403">
        <v>2591</v>
      </c>
      <c r="C34" s="403" t="s">
        <v>106</v>
      </c>
      <c r="D34" s="406" t="s">
        <v>241</v>
      </c>
      <c r="E34" s="378"/>
      <c r="F34" s="378"/>
      <c r="G34" s="378"/>
      <c r="H34" s="378"/>
      <c r="I34" s="378"/>
      <c r="J34" s="378"/>
      <c r="K34" s="386">
        <f t="shared" si="2"/>
        <v>9166.6666666666661</v>
      </c>
      <c r="L34" s="408">
        <v>110000</v>
      </c>
    </row>
    <row r="35" spans="1:12">
      <c r="A35" s="383" t="s">
        <v>104</v>
      </c>
      <c r="B35" s="403">
        <v>2611</v>
      </c>
      <c r="C35" s="403" t="s">
        <v>106</v>
      </c>
      <c r="D35" s="406" t="s">
        <v>133</v>
      </c>
      <c r="E35" s="378"/>
      <c r="F35" s="378"/>
      <c r="G35" s="378"/>
      <c r="H35" s="378"/>
      <c r="I35" s="378"/>
      <c r="J35" s="378"/>
      <c r="K35" s="386">
        <f t="shared" si="2"/>
        <v>1958333.3333333333</v>
      </c>
      <c r="L35" s="408">
        <v>23500000</v>
      </c>
    </row>
    <row r="36" spans="1:12">
      <c r="A36" s="383" t="s">
        <v>104</v>
      </c>
      <c r="B36" s="403">
        <v>2612</v>
      </c>
      <c r="C36" s="403" t="s">
        <v>106</v>
      </c>
      <c r="D36" s="406" t="s">
        <v>242</v>
      </c>
      <c r="E36" s="378"/>
      <c r="F36" s="378"/>
      <c r="G36" s="378"/>
      <c r="H36" s="378"/>
      <c r="I36" s="378"/>
      <c r="J36" s="378"/>
      <c r="K36" s="386">
        <f t="shared" si="2"/>
        <v>0</v>
      </c>
      <c r="L36" s="408">
        <v>0</v>
      </c>
    </row>
    <row r="37" spans="1:12">
      <c r="A37" s="383" t="s">
        <v>104</v>
      </c>
      <c r="B37" s="403">
        <v>2721</v>
      </c>
      <c r="C37" s="403" t="s">
        <v>106</v>
      </c>
      <c r="D37" s="406" t="s">
        <v>243</v>
      </c>
      <c r="E37" s="378"/>
      <c r="F37" s="378"/>
      <c r="G37" s="378"/>
      <c r="H37" s="378"/>
      <c r="I37" s="378"/>
      <c r="J37" s="378"/>
      <c r="K37" s="386">
        <f t="shared" si="2"/>
        <v>0</v>
      </c>
      <c r="L37" s="408">
        <v>0</v>
      </c>
    </row>
    <row r="38" spans="1:12">
      <c r="A38" s="383" t="s">
        <v>104</v>
      </c>
      <c r="B38" s="403">
        <v>2911</v>
      </c>
      <c r="C38" s="403" t="s">
        <v>106</v>
      </c>
      <c r="D38" s="406" t="s">
        <v>186</v>
      </c>
      <c r="E38" s="378"/>
      <c r="F38" s="378"/>
      <c r="G38" s="378"/>
      <c r="H38" s="378"/>
      <c r="I38" s="378"/>
      <c r="J38" s="378"/>
      <c r="K38" s="386">
        <f t="shared" si="2"/>
        <v>0</v>
      </c>
      <c r="L38" s="408">
        <v>0</v>
      </c>
    </row>
    <row r="39" spans="1:12">
      <c r="A39" s="359"/>
      <c r="B39" s="37"/>
      <c r="C39" s="37"/>
      <c r="D39" s="378" t="s">
        <v>125</v>
      </c>
      <c r="E39" s="378"/>
      <c r="F39" s="378"/>
      <c r="G39" s="378"/>
      <c r="H39" s="378"/>
      <c r="I39" s="378" t="s">
        <v>236</v>
      </c>
      <c r="J39" s="378"/>
      <c r="K39" s="380">
        <f t="shared" ref="K39" si="3">SUM(K27:K38)</f>
        <v>2194583.333333333</v>
      </c>
      <c r="L39" s="381">
        <f>SUM(L27:L38)</f>
        <v>26335000</v>
      </c>
    </row>
    <row r="40" spans="1:12">
      <c r="A40" s="359"/>
      <c r="B40" s="37"/>
      <c r="C40" s="37"/>
      <c r="D40" s="378"/>
      <c r="E40" s="378"/>
      <c r="F40" s="378"/>
      <c r="G40" s="378"/>
      <c r="H40" s="378"/>
      <c r="I40" s="378"/>
      <c r="J40" s="378"/>
      <c r="K40" s="380"/>
      <c r="L40" s="381"/>
    </row>
    <row r="41" spans="1:12">
      <c r="A41" s="383"/>
      <c r="B41" s="37"/>
      <c r="C41" s="443"/>
      <c r="D41" s="379"/>
      <c r="E41" s="378"/>
      <c r="F41" s="378"/>
      <c r="G41" s="378"/>
      <c r="H41" s="378"/>
      <c r="I41" s="378"/>
      <c r="J41" s="378"/>
      <c r="K41" s="386"/>
      <c r="L41" s="381"/>
    </row>
    <row r="42" spans="1:12">
      <c r="A42" s="383" t="s">
        <v>104</v>
      </c>
      <c r="B42" s="403">
        <v>3111</v>
      </c>
      <c r="C42" s="403" t="s">
        <v>106</v>
      </c>
      <c r="D42" s="406" t="s">
        <v>244</v>
      </c>
      <c r="E42" s="378"/>
      <c r="F42" s="378"/>
      <c r="G42" s="378"/>
      <c r="H42" s="378"/>
      <c r="I42" s="378"/>
      <c r="J42" s="378"/>
      <c r="K42" s="386">
        <f t="shared" ref="K42:K55" si="4">L42/12</f>
        <v>13333.333333333334</v>
      </c>
      <c r="L42" s="408">
        <v>160000</v>
      </c>
    </row>
    <row r="43" spans="1:12">
      <c r="A43" s="383" t="s">
        <v>104</v>
      </c>
      <c r="B43" s="403">
        <v>3131</v>
      </c>
      <c r="C43" s="403" t="s">
        <v>106</v>
      </c>
      <c r="D43" s="406" t="s">
        <v>169</v>
      </c>
      <c r="E43" s="378"/>
      <c r="F43" s="378"/>
      <c r="G43" s="378"/>
      <c r="H43" s="378"/>
      <c r="I43" s="378"/>
      <c r="J43" s="378"/>
      <c r="K43" s="386">
        <f t="shared" si="4"/>
        <v>0</v>
      </c>
      <c r="L43" s="408">
        <v>0</v>
      </c>
    </row>
    <row r="44" spans="1:12">
      <c r="A44" s="383" t="s">
        <v>104</v>
      </c>
      <c r="B44" s="403">
        <v>3141</v>
      </c>
      <c r="C44" s="403" t="s">
        <v>106</v>
      </c>
      <c r="D44" s="406" t="s">
        <v>150</v>
      </c>
      <c r="E44" s="378"/>
      <c r="F44" s="378"/>
      <c r="G44" s="378"/>
      <c r="H44" s="378"/>
      <c r="I44" s="378"/>
      <c r="J44" s="378"/>
      <c r="K44" s="386">
        <f t="shared" si="4"/>
        <v>416.66666666666669</v>
      </c>
      <c r="L44" s="408">
        <v>5000</v>
      </c>
    </row>
    <row r="45" spans="1:12">
      <c r="A45" s="383" t="s">
        <v>104</v>
      </c>
      <c r="B45" s="403">
        <v>3171</v>
      </c>
      <c r="C45" s="403" t="s">
        <v>106</v>
      </c>
      <c r="D45" s="406" t="s">
        <v>170</v>
      </c>
      <c r="E45" s="378"/>
      <c r="F45" s="378"/>
      <c r="G45" s="378"/>
      <c r="H45" s="378"/>
      <c r="I45" s="378"/>
      <c r="J45" s="378"/>
      <c r="K45" s="386">
        <f t="shared" si="4"/>
        <v>0</v>
      </c>
      <c r="L45" s="408">
        <v>0</v>
      </c>
    </row>
    <row r="46" spans="1:12">
      <c r="A46" s="383" t="s">
        <v>104</v>
      </c>
      <c r="B46" s="403">
        <v>3181</v>
      </c>
      <c r="C46" s="403" t="s">
        <v>106</v>
      </c>
      <c r="D46" s="406" t="s">
        <v>245</v>
      </c>
      <c r="E46" s="378"/>
      <c r="F46" s="378"/>
      <c r="G46" s="378"/>
      <c r="H46" s="378"/>
      <c r="I46" s="378"/>
      <c r="J46" s="378"/>
      <c r="K46" s="386">
        <f t="shared" si="4"/>
        <v>250</v>
      </c>
      <c r="L46" s="408">
        <v>3000</v>
      </c>
    </row>
    <row r="47" spans="1:12">
      <c r="A47" s="383" t="s">
        <v>104</v>
      </c>
      <c r="B47" s="403">
        <v>3221</v>
      </c>
      <c r="C47" s="403" t="s">
        <v>106</v>
      </c>
      <c r="D47" s="406" t="s">
        <v>171</v>
      </c>
      <c r="E47" s="378"/>
      <c r="F47" s="378"/>
      <c r="G47" s="378"/>
      <c r="H47" s="378"/>
      <c r="I47" s="378"/>
      <c r="J47" s="378"/>
      <c r="K47" s="386">
        <f t="shared" si="4"/>
        <v>91666.666666666672</v>
      </c>
      <c r="L47" s="408">
        <v>1100000</v>
      </c>
    </row>
    <row r="48" spans="1:12">
      <c r="A48" s="383" t="s">
        <v>104</v>
      </c>
      <c r="B48" s="403">
        <v>3251</v>
      </c>
      <c r="C48" s="403" t="s">
        <v>106</v>
      </c>
      <c r="D48" s="406" t="s">
        <v>246</v>
      </c>
      <c r="E48" s="378"/>
      <c r="F48" s="378"/>
      <c r="G48" s="378"/>
      <c r="H48" s="378"/>
      <c r="I48" s="378"/>
      <c r="J48" s="378"/>
      <c r="K48" s="386">
        <f t="shared" si="4"/>
        <v>0</v>
      </c>
      <c r="L48" s="408">
        <v>0</v>
      </c>
    </row>
    <row r="49" spans="1:12">
      <c r="A49" s="383" t="s">
        <v>104</v>
      </c>
      <c r="B49" s="403">
        <v>3341</v>
      </c>
      <c r="C49" s="403" t="s">
        <v>106</v>
      </c>
      <c r="D49" s="330" t="s">
        <v>634</v>
      </c>
      <c r="E49" s="378"/>
      <c r="F49" s="378"/>
      <c r="G49" s="378"/>
      <c r="H49" s="378"/>
      <c r="I49" s="378"/>
      <c r="J49" s="378"/>
      <c r="K49" s="386">
        <f t="shared" si="4"/>
        <v>41666.666666666664</v>
      </c>
      <c r="L49" s="408">
        <v>500000</v>
      </c>
    </row>
    <row r="50" spans="1:12">
      <c r="A50" s="383" t="s">
        <v>104</v>
      </c>
      <c r="B50" s="403">
        <v>3361</v>
      </c>
      <c r="C50" s="403" t="s">
        <v>106</v>
      </c>
      <c r="D50" s="406" t="s">
        <v>134</v>
      </c>
      <c r="E50" s="378"/>
      <c r="F50" s="378"/>
      <c r="G50" s="378"/>
      <c r="H50" s="378"/>
      <c r="I50" s="378"/>
      <c r="J50" s="378"/>
      <c r="K50" s="386">
        <f t="shared" si="4"/>
        <v>0</v>
      </c>
      <c r="L50" s="408">
        <v>0</v>
      </c>
    </row>
    <row r="51" spans="1:12">
      <c r="A51" s="383" t="s">
        <v>104</v>
      </c>
      <c r="B51" s="403">
        <v>3362</v>
      </c>
      <c r="C51" s="403" t="s">
        <v>106</v>
      </c>
      <c r="D51" s="406" t="s">
        <v>196</v>
      </c>
      <c r="E51" s="378"/>
      <c r="F51" s="378"/>
      <c r="G51" s="378"/>
      <c r="H51" s="378"/>
      <c r="I51" s="378"/>
      <c r="J51" s="378"/>
      <c r="K51" s="386">
        <f t="shared" si="4"/>
        <v>12500</v>
      </c>
      <c r="L51" s="408">
        <v>150000</v>
      </c>
    </row>
    <row r="52" spans="1:12">
      <c r="A52" s="383" t="s">
        <v>104</v>
      </c>
      <c r="B52" s="403">
        <v>3571</v>
      </c>
      <c r="C52" s="403" t="s">
        <v>106</v>
      </c>
      <c r="D52" s="406" t="s">
        <v>636</v>
      </c>
      <c r="E52" s="378"/>
      <c r="F52" s="378"/>
      <c r="G52" s="378"/>
      <c r="H52" s="378"/>
      <c r="I52" s="378"/>
      <c r="J52" s="378"/>
      <c r="K52" s="386">
        <f t="shared" si="4"/>
        <v>83333.333333333328</v>
      </c>
      <c r="L52" s="408">
        <v>1000000</v>
      </c>
    </row>
    <row r="53" spans="1:12">
      <c r="A53" s="383" t="s">
        <v>104</v>
      </c>
      <c r="B53" s="403">
        <v>3711</v>
      </c>
      <c r="C53" s="403" t="s">
        <v>106</v>
      </c>
      <c r="D53" s="406" t="s">
        <v>135</v>
      </c>
      <c r="E53" s="378"/>
      <c r="F53" s="378"/>
      <c r="G53" s="378"/>
      <c r="H53" s="378"/>
      <c r="I53" s="378"/>
      <c r="J53" s="378"/>
      <c r="K53" s="386">
        <f t="shared" si="4"/>
        <v>10000</v>
      </c>
      <c r="L53" s="408">
        <v>120000</v>
      </c>
    </row>
    <row r="54" spans="1:12">
      <c r="A54" s="383" t="s">
        <v>104</v>
      </c>
      <c r="B54" s="403">
        <v>3751</v>
      </c>
      <c r="C54" s="403" t="s">
        <v>106</v>
      </c>
      <c r="D54" s="406" t="s">
        <v>139</v>
      </c>
      <c r="E54" s="378"/>
      <c r="F54" s="378"/>
      <c r="G54" s="378"/>
      <c r="H54" s="378"/>
      <c r="I54" s="378"/>
      <c r="J54" s="378"/>
      <c r="K54" s="386">
        <f t="shared" si="4"/>
        <v>3333.3333333333335</v>
      </c>
      <c r="L54" s="408">
        <v>40000</v>
      </c>
    </row>
    <row r="55" spans="1:12">
      <c r="A55" s="383" t="s">
        <v>104</v>
      </c>
      <c r="B55" s="403">
        <v>3821</v>
      </c>
      <c r="C55" s="403" t="s">
        <v>106</v>
      </c>
      <c r="D55" s="406" t="s">
        <v>172</v>
      </c>
      <c r="E55" s="378"/>
      <c r="F55" s="378"/>
      <c r="G55" s="378"/>
      <c r="H55" s="378"/>
      <c r="I55" s="378"/>
      <c r="J55" s="378"/>
      <c r="K55" s="386">
        <f t="shared" si="4"/>
        <v>0</v>
      </c>
      <c r="L55" s="408">
        <v>0</v>
      </c>
    </row>
    <row r="56" spans="1:12">
      <c r="A56" s="383"/>
      <c r="B56" s="403"/>
      <c r="C56" s="403"/>
      <c r="D56" s="406"/>
      <c r="E56" s="378"/>
      <c r="F56" s="378"/>
      <c r="G56" s="378"/>
      <c r="H56" s="378"/>
      <c r="I56" s="378"/>
      <c r="J56" s="378"/>
      <c r="K56" s="386"/>
      <c r="L56" s="408"/>
    </row>
    <row r="57" spans="1:12">
      <c r="A57" s="383"/>
      <c r="B57" s="403"/>
      <c r="C57" s="403"/>
      <c r="D57" s="378" t="s">
        <v>125</v>
      </c>
      <c r="E57" s="378"/>
      <c r="F57" s="378"/>
      <c r="G57" s="378"/>
      <c r="H57" s="378"/>
      <c r="I57" s="378"/>
      <c r="J57" s="378"/>
      <c r="K57" s="380">
        <f t="shared" ref="K57:L57" si="5">SUM(K42:K55)</f>
        <v>256500.00000000003</v>
      </c>
      <c r="L57" s="381">
        <f t="shared" si="5"/>
        <v>3078000</v>
      </c>
    </row>
    <row r="58" spans="1:12">
      <c r="A58" s="383"/>
      <c r="B58" s="403"/>
      <c r="C58" s="403"/>
      <c r="D58" s="406"/>
      <c r="E58" s="378"/>
      <c r="F58" s="378"/>
      <c r="G58" s="378"/>
      <c r="H58" s="378"/>
      <c r="I58" s="378"/>
      <c r="J58" s="378"/>
      <c r="K58" s="386"/>
      <c r="L58" s="408"/>
    </row>
    <row r="59" spans="1:12">
      <c r="A59" s="383" t="s">
        <v>104</v>
      </c>
      <c r="B59" s="403">
        <v>4411</v>
      </c>
      <c r="C59" s="403" t="s">
        <v>106</v>
      </c>
      <c r="D59" s="406" t="s">
        <v>173</v>
      </c>
      <c r="E59" s="378"/>
      <c r="F59" s="378"/>
      <c r="G59" s="378"/>
      <c r="H59" s="378"/>
      <c r="I59" s="378"/>
      <c r="J59" s="378"/>
      <c r="K59" s="386">
        <f>L59/12</f>
        <v>31500</v>
      </c>
      <c r="L59" s="408">
        <v>378000</v>
      </c>
    </row>
    <row r="60" spans="1:12">
      <c r="A60" s="383"/>
      <c r="B60" s="403"/>
      <c r="C60" s="403"/>
      <c r="D60" s="406"/>
      <c r="E60" s="378"/>
      <c r="F60" s="378"/>
      <c r="G60" s="378"/>
      <c r="H60" s="378"/>
      <c r="I60" s="378"/>
      <c r="J60" s="378"/>
      <c r="K60" s="386"/>
      <c r="L60" s="408"/>
    </row>
    <row r="61" spans="1:12">
      <c r="A61" s="383"/>
      <c r="B61" s="403"/>
      <c r="C61" s="403"/>
      <c r="D61" s="378" t="s">
        <v>125</v>
      </c>
      <c r="E61" s="378"/>
      <c r="F61" s="378"/>
      <c r="G61" s="378"/>
      <c r="H61" s="378"/>
      <c r="I61" s="378"/>
      <c r="J61" s="378"/>
      <c r="K61" s="380">
        <f t="shared" ref="K61:L61" si="6">K59</f>
        <v>31500</v>
      </c>
      <c r="L61" s="381">
        <f t="shared" si="6"/>
        <v>378000</v>
      </c>
    </row>
    <row r="62" spans="1:12">
      <c r="A62" s="383"/>
      <c r="B62" s="37"/>
      <c r="C62" s="37"/>
      <c r="D62" s="406"/>
      <c r="E62" s="378"/>
      <c r="F62" s="378"/>
      <c r="G62" s="378"/>
      <c r="H62" s="378"/>
      <c r="I62" s="378"/>
      <c r="J62" s="378"/>
      <c r="K62" s="386"/>
      <c r="L62" s="381"/>
    </row>
    <row r="63" spans="1:12">
      <c r="A63" s="383"/>
      <c r="B63" s="37"/>
      <c r="C63" s="37"/>
      <c r="D63" s="406"/>
      <c r="E63" s="378"/>
      <c r="F63" s="378"/>
      <c r="G63" s="378"/>
      <c r="H63" s="378"/>
      <c r="I63" s="378"/>
      <c r="J63" s="378"/>
      <c r="K63" s="386"/>
      <c r="L63" s="381"/>
    </row>
    <row r="64" spans="1:12">
      <c r="A64" s="383"/>
      <c r="B64" s="37"/>
      <c r="C64" s="37"/>
      <c r="D64" s="406"/>
      <c r="E64" s="378"/>
      <c r="F64" s="378"/>
      <c r="G64" s="378"/>
      <c r="H64" s="378"/>
      <c r="I64" s="378"/>
      <c r="J64" s="378"/>
      <c r="K64" s="386"/>
      <c r="L64" s="381"/>
    </row>
    <row r="65" spans="1:12">
      <c r="A65" s="383"/>
      <c r="B65" s="444"/>
      <c r="C65" s="443"/>
      <c r="D65" s="378" t="s">
        <v>140</v>
      </c>
      <c r="E65" s="378"/>
      <c r="F65" s="406"/>
      <c r="G65" s="406"/>
      <c r="H65" s="406"/>
      <c r="I65" s="406"/>
      <c r="J65" s="406"/>
      <c r="K65" s="380">
        <f t="shared" ref="K65:L65" si="7">SUM(K25+K39+K57+K61)</f>
        <v>3083180.9941666666</v>
      </c>
      <c r="L65" s="381">
        <f t="shared" si="7"/>
        <v>36998171.93</v>
      </c>
    </row>
    <row r="66" spans="1:12">
      <c r="A66" s="383"/>
      <c r="B66" s="444"/>
      <c r="C66" s="443"/>
      <c r="D66" s="378"/>
      <c r="E66" s="378"/>
      <c r="F66" s="406"/>
      <c r="G66" s="406"/>
      <c r="H66" s="406"/>
      <c r="I66" s="406"/>
      <c r="J66" s="406"/>
      <c r="K66" s="380"/>
      <c r="L66" s="381"/>
    </row>
    <row r="67" spans="1:12">
      <c r="A67" s="383"/>
      <c r="B67" s="444"/>
      <c r="C67" s="443"/>
      <c r="D67" s="378"/>
      <c r="E67" s="378"/>
      <c r="F67" s="406"/>
      <c r="G67" s="406"/>
      <c r="H67" s="406"/>
      <c r="I67" s="406"/>
      <c r="J67" s="406"/>
      <c r="K67" s="380"/>
      <c r="L67" s="381"/>
    </row>
    <row r="68" spans="1:12">
      <c r="A68" s="383"/>
      <c r="B68" s="444"/>
      <c r="C68" s="443"/>
      <c r="D68" s="378"/>
      <c r="E68" s="378"/>
      <c r="F68" s="406"/>
      <c r="G68" s="406"/>
      <c r="H68" s="406"/>
      <c r="I68" s="406"/>
      <c r="J68" s="406"/>
      <c r="K68" s="380"/>
      <c r="L68" s="381"/>
    </row>
    <row r="69" spans="1:12">
      <c r="A69" s="383"/>
      <c r="B69" s="444"/>
      <c r="C69" s="443"/>
      <c r="D69" s="378"/>
      <c r="E69" s="378"/>
      <c r="F69" s="406"/>
      <c r="G69" s="406"/>
      <c r="H69" s="406"/>
      <c r="I69" s="406"/>
      <c r="J69" s="406"/>
      <c r="K69" s="380"/>
      <c r="L69" s="381"/>
    </row>
    <row r="70" spans="1:12">
      <c r="A70" s="383"/>
      <c r="B70" s="444"/>
      <c r="C70" s="443"/>
      <c r="D70" s="378"/>
      <c r="E70" s="378"/>
      <c r="F70" s="406"/>
      <c r="G70" s="406"/>
      <c r="H70" s="406"/>
      <c r="I70" s="406"/>
      <c r="J70" s="406"/>
      <c r="K70" s="380"/>
      <c r="L70" s="381"/>
    </row>
    <row r="71" spans="1:12">
      <c r="A71" s="383"/>
      <c r="B71" s="444"/>
      <c r="C71" s="443"/>
      <c r="D71" s="378"/>
      <c r="E71" s="378"/>
      <c r="F71" s="406"/>
      <c r="G71" s="406"/>
      <c r="H71" s="406"/>
      <c r="I71" s="406"/>
      <c r="J71" s="406"/>
      <c r="K71" s="380"/>
      <c r="L71" s="381"/>
    </row>
    <row r="72" spans="1:12">
      <c r="A72" s="383"/>
      <c r="B72" s="444"/>
      <c r="C72" s="443"/>
      <c r="D72" s="378"/>
      <c r="E72" s="378"/>
      <c r="F72" s="406"/>
      <c r="G72" s="406"/>
      <c r="H72" s="406"/>
      <c r="I72" s="406"/>
      <c r="J72" s="406"/>
      <c r="K72" s="380"/>
      <c r="L72" s="381"/>
    </row>
    <row r="73" spans="1:12">
      <c r="A73" s="383"/>
      <c r="B73" s="444"/>
      <c r="C73" s="443"/>
      <c r="D73" s="378"/>
      <c r="E73" s="378"/>
      <c r="F73" s="406"/>
      <c r="G73" s="406"/>
      <c r="H73" s="406"/>
      <c r="I73" s="406"/>
      <c r="J73" s="406"/>
      <c r="K73" s="380"/>
      <c r="L73" s="381"/>
    </row>
    <row r="74" spans="1:12" ht="9" customHeight="1">
      <c r="A74" s="383"/>
      <c r="B74" s="444"/>
      <c r="C74" s="443"/>
      <c r="D74" s="406"/>
      <c r="E74" s="378"/>
      <c r="F74" s="406"/>
      <c r="G74" s="406"/>
      <c r="H74" s="406"/>
      <c r="I74" s="406"/>
      <c r="J74" s="406"/>
      <c r="K74" s="380"/>
      <c r="L74" s="381"/>
    </row>
    <row r="75" spans="1:12">
      <c r="A75" s="360" t="s">
        <v>91</v>
      </c>
      <c r="B75" s="376" t="s">
        <v>54</v>
      </c>
      <c r="C75" s="359"/>
      <c r="D75" s="377" t="s">
        <v>93</v>
      </c>
      <c r="E75" s="378"/>
      <c r="F75" s="379"/>
      <c r="G75" s="379"/>
      <c r="H75" s="379"/>
      <c r="I75" s="379"/>
      <c r="J75" s="379"/>
      <c r="K75" s="386"/>
      <c r="L75" s="381"/>
    </row>
    <row r="76" spans="1:12">
      <c r="A76" s="360" t="s">
        <v>94</v>
      </c>
      <c r="B76" s="376" t="s">
        <v>74</v>
      </c>
      <c r="C76" s="359"/>
      <c r="D76" s="377" t="s">
        <v>227</v>
      </c>
      <c r="E76" s="378"/>
      <c r="F76" s="379"/>
      <c r="G76" s="379"/>
      <c r="H76" s="379"/>
      <c r="I76" s="379"/>
      <c r="J76" s="379"/>
      <c r="K76" s="386"/>
      <c r="L76" s="381"/>
    </row>
    <row r="77" spans="1:12">
      <c r="A77" s="360" t="s">
        <v>96</v>
      </c>
      <c r="B77" s="376" t="s">
        <v>54</v>
      </c>
      <c r="C77" s="359"/>
      <c r="D77" s="377" t="s">
        <v>228</v>
      </c>
      <c r="E77" s="378"/>
      <c r="F77" s="378"/>
      <c r="G77" s="379"/>
      <c r="H77" s="379"/>
      <c r="I77" s="379"/>
      <c r="J77" s="379"/>
      <c r="K77" s="386"/>
      <c r="L77" s="381"/>
    </row>
    <row r="78" spans="1:12">
      <c r="A78" s="360" t="s">
        <v>97</v>
      </c>
      <c r="B78" s="376" t="s">
        <v>66</v>
      </c>
      <c r="C78" s="376"/>
      <c r="D78" s="378" t="s">
        <v>229</v>
      </c>
      <c r="E78" s="379"/>
      <c r="F78" s="378"/>
      <c r="G78" s="379"/>
      <c r="H78" s="379"/>
      <c r="I78" s="379"/>
      <c r="J78" s="379"/>
      <c r="K78" s="386"/>
      <c r="L78" s="381"/>
    </row>
    <row r="79" spans="1:12">
      <c r="A79" s="360" t="s">
        <v>99</v>
      </c>
      <c r="B79" s="376" t="s">
        <v>54</v>
      </c>
      <c r="C79" s="376"/>
      <c r="D79" s="378" t="s">
        <v>230</v>
      </c>
      <c r="E79" s="379"/>
      <c r="F79" s="379"/>
      <c r="G79" s="379"/>
      <c r="H79" s="379"/>
      <c r="I79" s="379"/>
      <c r="J79" s="379"/>
      <c r="K79" s="386"/>
      <c r="L79" s="381"/>
    </row>
    <row r="80" spans="1:12">
      <c r="A80" s="359"/>
      <c r="B80" s="37"/>
      <c r="C80" s="37"/>
      <c r="D80" s="359"/>
      <c r="E80" s="378"/>
      <c r="F80" s="359"/>
      <c r="G80" s="359"/>
      <c r="H80" s="359"/>
      <c r="I80" s="359"/>
      <c r="J80" s="359"/>
      <c r="K80" s="380"/>
      <c r="L80" s="381"/>
    </row>
    <row r="81" spans="1:12">
      <c r="A81" s="359"/>
      <c r="B81" s="37"/>
      <c r="C81" s="37"/>
      <c r="D81" s="359"/>
      <c r="E81" s="378"/>
      <c r="F81" s="359"/>
      <c r="G81" s="359"/>
      <c r="H81" s="359"/>
      <c r="I81" s="359"/>
      <c r="J81" s="359"/>
      <c r="K81" s="380"/>
      <c r="L81" s="381"/>
    </row>
    <row r="82" spans="1:12">
      <c r="A82" s="359"/>
      <c r="B82" s="37"/>
      <c r="C82" s="384" t="s">
        <v>248</v>
      </c>
      <c r="D82" s="378" t="s">
        <v>102</v>
      </c>
      <c r="E82" s="385" t="s">
        <v>250</v>
      </c>
      <c r="F82" s="378"/>
      <c r="G82" s="378"/>
      <c r="H82" s="378"/>
      <c r="I82" s="378"/>
      <c r="J82" s="378"/>
      <c r="K82" s="380"/>
      <c r="L82" s="381"/>
    </row>
    <row r="83" spans="1:12">
      <c r="A83" s="359"/>
      <c r="B83" s="37"/>
      <c r="C83" s="384"/>
      <c r="D83" s="378"/>
      <c r="E83" s="385"/>
      <c r="F83" s="378"/>
      <c r="G83" s="378"/>
      <c r="H83" s="378"/>
      <c r="I83" s="378"/>
      <c r="J83" s="378"/>
      <c r="K83" s="380"/>
      <c r="L83" s="381"/>
    </row>
    <row r="84" spans="1:12">
      <c r="A84" s="383" t="s">
        <v>104</v>
      </c>
      <c r="B84" s="403" t="s">
        <v>105</v>
      </c>
      <c r="C84" s="403" t="s">
        <v>106</v>
      </c>
      <c r="D84" s="406" t="s">
        <v>107</v>
      </c>
      <c r="E84" s="406"/>
      <c r="F84" s="424"/>
      <c r="G84" s="424"/>
      <c r="H84" s="424"/>
      <c r="I84" s="424"/>
      <c r="J84" s="424"/>
      <c r="K84" s="415">
        <f t="shared" ref="K84:K91" si="8">L84/12</f>
        <v>89561.44</v>
      </c>
      <c r="L84" s="404">
        <v>1074737.28</v>
      </c>
    </row>
    <row r="85" spans="1:12">
      <c r="A85" s="383" t="s">
        <v>104</v>
      </c>
      <c r="B85" s="403" t="s">
        <v>108</v>
      </c>
      <c r="C85" s="403" t="s">
        <v>106</v>
      </c>
      <c r="D85" s="406" t="s">
        <v>109</v>
      </c>
      <c r="E85" s="406"/>
      <c r="F85" s="424"/>
      <c r="G85" s="424"/>
      <c r="H85" s="424"/>
      <c r="I85" s="424"/>
      <c r="J85" s="424"/>
      <c r="K85" s="415">
        <f t="shared" si="8"/>
        <v>219238.66</v>
      </c>
      <c r="L85" s="404">
        <v>2630863.92</v>
      </c>
    </row>
    <row r="86" spans="1:12">
      <c r="A86" s="383" t="s">
        <v>104</v>
      </c>
      <c r="B86" s="403" t="s">
        <v>112</v>
      </c>
      <c r="C86" s="403" t="s">
        <v>106</v>
      </c>
      <c r="D86" s="406" t="s">
        <v>113</v>
      </c>
      <c r="E86" s="406"/>
      <c r="F86" s="424"/>
      <c r="G86" s="424"/>
      <c r="H86" s="424"/>
      <c r="I86" s="424"/>
      <c r="J86" s="424"/>
      <c r="K86" s="415">
        <f t="shared" si="8"/>
        <v>3118</v>
      </c>
      <c r="L86" s="404">
        <v>37416</v>
      </c>
    </row>
    <row r="87" spans="1:12">
      <c r="A87" s="383" t="s">
        <v>104</v>
      </c>
      <c r="B87" s="403" t="s">
        <v>114</v>
      </c>
      <c r="C87" s="403" t="s">
        <v>106</v>
      </c>
      <c r="D87" s="406" t="s">
        <v>115</v>
      </c>
      <c r="E87" s="406"/>
      <c r="F87" s="424"/>
      <c r="G87" s="424"/>
      <c r="H87" s="424"/>
      <c r="I87" s="424"/>
      <c r="J87" s="424"/>
      <c r="K87" s="415">
        <f t="shared" si="8"/>
        <v>6690.6691666666666</v>
      </c>
      <c r="L87" s="404">
        <v>80288.03</v>
      </c>
    </row>
    <row r="88" spans="1:12">
      <c r="A88" s="383" t="s">
        <v>104</v>
      </c>
      <c r="B88" s="403" t="s">
        <v>116</v>
      </c>
      <c r="C88" s="403" t="s">
        <v>106</v>
      </c>
      <c r="D88" s="406" t="s">
        <v>117</v>
      </c>
      <c r="E88" s="406"/>
      <c r="F88" s="424"/>
      <c r="G88" s="424"/>
      <c r="H88" s="424"/>
      <c r="I88" s="424"/>
      <c r="J88" s="424"/>
      <c r="K88" s="415">
        <f t="shared" si="8"/>
        <v>64018.785000000003</v>
      </c>
      <c r="L88" s="404">
        <v>768225.42</v>
      </c>
    </row>
    <row r="89" spans="1:12">
      <c r="A89" s="383" t="s">
        <v>104</v>
      </c>
      <c r="B89" s="403" t="s">
        <v>119</v>
      </c>
      <c r="C89" s="403" t="s">
        <v>106</v>
      </c>
      <c r="D89" s="406" t="s">
        <v>235</v>
      </c>
      <c r="E89" s="406"/>
      <c r="F89" s="424"/>
      <c r="G89" s="424"/>
      <c r="H89" s="424"/>
      <c r="I89" s="424"/>
      <c r="J89" s="424"/>
      <c r="K89" s="415">
        <f t="shared" si="8"/>
        <v>73974.720000000001</v>
      </c>
      <c r="L89" s="404">
        <v>887696.64</v>
      </c>
    </row>
    <row r="90" spans="1:12">
      <c r="A90" s="383" t="s">
        <v>104</v>
      </c>
      <c r="B90" s="403" t="s">
        <v>121</v>
      </c>
      <c r="C90" s="403" t="s">
        <v>106</v>
      </c>
      <c r="D90" s="406" t="s">
        <v>122</v>
      </c>
      <c r="E90" s="406"/>
      <c r="F90" s="424"/>
      <c r="G90" s="424"/>
      <c r="H90" s="424"/>
      <c r="I90" s="424"/>
      <c r="J90" s="424"/>
      <c r="K90" s="415">
        <f t="shared" si="8"/>
        <v>10761.6</v>
      </c>
      <c r="L90" s="391">
        <v>129139.2</v>
      </c>
    </row>
    <row r="91" spans="1:12">
      <c r="A91" s="383" t="s">
        <v>104</v>
      </c>
      <c r="B91" s="403" t="s">
        <v>123</v>
      </c>
      <c r="C91" s="403" t="s">
        <v>106</v>
      </c>
      <c r="D91" s="406" t="s">
        <v>124</v>
      </c>
      <c r="E91" s="406"/>
      <c r="F91" s="424"/>
      <c r="G91" s="424"/>
      <c r="H91" s="424"/>
      <c r="I91" s="424"/>
      <c r="J91" s="424"/>
      <c r="K91" s="415">
        <f t="shared" si="8"/>
        <v>13471.333333333334</v>
      </c>
      <c r="L91" s="404">
        <v>161656</v>
      </c>
    </row>
    <row r="92" spans="1:12">
      <c r="A92" s="383"/>
      <c r="B92" s="403"/>
      <c r="C92" s="403"/>
      <c r="D92" s="406"/>
      <c r="E92" s="406"/>
      <c r="F92" s="424"/>
      <c r="G92" s="424"/>
      <c r="H92" s="424"/>
      <c r="I92" s="424"/>
      <c r="J92" s="424"/>
      <c r="K92" s="415"/>
      <c r="L92" s="404"/>
    </row>
    <row r="93" spans="1:12">
      <c r="A93" s="359"/>
      <c r="B93" s="37"/>
      <c r="C93" s="37"/>
      <c r="D93" s="378" t="s">
        <v>125</v>
      </c>
      <c r="E93" s="378"/>
      <c r="F93" s="378"/>
      <c r="G93" s="378"/>
      <c r="H93" s="378"/>
      <c r="I93" s="378" t="s">
        <v>236</v>
      </c>
      <c r="J93" s="378"/>
      <c r="K93" s="380">
        <f t="shared" ref="K93:L93" si="9">SUM(K84:K91)</f>
        <v>480835.20749999996</v>
      </c>
      <c r="L93" s="381">
        <f t="shared" si="9"/>
        <v>5770022.4900000002</v>
      </c>
    </row>
    <row r="94" spans="1:12">
      <c r="A94" s="359"/>
      <c r="B94" s="37"/>
      <c r="C94" s="37"/>
      <c r="D94" s="378"/>
      <c r="E94" s="378"/>
      <c r="F94" s="378"/>
      <c r="G94" s="378"/>
      <c r="H94" s="378"/>
      <c r="I94" s="378"/>
      <c r="J94" s="378"/>
      <c r="K94" s="380"/>
      <c r="L94" s="381"/>
    </row>
    <row r="95" spans="1:12">
      <c r="A95" s="383" t="s">
        <v>104</v>
      </c>
      <c r="B95" s="403">
        <v>2111</v>
      </c>
      <c r="C95" s="407" t="s">
        <v>106</v>
      </c>
      <c r="D95" s="406" t="s">
        <v>127</v>
      </c>
      <c r="E95" s="378"/>
      <c r="F95" s="378"/>
      <c r="G95" s="378"/>
      <c r="H95" s="378"/>
      <c r="I95" s="378"/>
      <c r="J95" s="378"/>
      <c r="K95" s="386">
        <f t="shared" ref="K95:K96" si="10">L95/12</f>
        <v>0</v>
      </c>
      <c r="L95" s="408">
        <v>0</v>
      </c>
    </row>
    <row r="96" spans="1:12">
      <c r="A96" s="383" t="s">
        <v>104</v>
      </c>
      <c r="B96" s="37">
        <v>2211</v>
      </c>
      <c r="C96" s="407" t="s">
        <v>106</v>
      </c>
      <c r="D96" s="406" t="s">
        <v>132</v>
      </c>
      <c r="E96" s="378"/>
      <c r="F96" s="378"/>
      <c r="G96" s="378"/>
      <c r="H96" s="378"/>
      <c r="I96" s="378"/>
      <c r="J96" s="378"/>
      <c r="K96" s="386">
        <f t="shared" si="10"/>
        <v>0</v>
      </c>
      <c r="L96" s="381">
        <v>0</v>
      </c>
    </row>
    <row r="97" spans="1:12">
      <c r="A97" s="383"/>
      <c r="B97" s="37"/>
      <c r="C97" s="407"/>
      <c r="D97" s="406"/>
      <c r="E97" s="378"/>
      <c r="F97" s="378"/>
      <c r="G97" s="378"/>
      <c r="H97" s="378"/>
      <c r="I97" s="378"/>
      <c r="J97" s="378"/>
      <c r="K97" s="386"/>
      <c r="L97" s="381"/>
    </row>
    <row r="98" spans="1:12">
      <c r="A98" s="383"/>
      <c r="B98" s="37"/>
      <c r="C98" s="383"/>
      <c r="D98" s="378" t="s">
        <v>125</v>
      </c>
      <c r="E98" s="378"/>
      <c r="F98" s="378"/>
      <c r="G98" s="378"/>
      <c r="H98" s="378"/>
      <c r="I98" s="378" t="s">
        <v>236</v>
      </c>
      <c r="J98" s="378"/>
      <c r="K98" s="380">
        <f t="shared" ref="K98:L98" si="11">SUM(K95:K96)</f>
        <v>0</v>
      </c>
      <c r="L98" s="381">
        <f t="shared" si="11"/>
        <v>0</v>
      </c>
    </row>
    <row r="99" spans="1:12">
      <c r="A99" s="383"/>
      <c r="B99" s="37"/>
      <c r="C99" s="383"/>
      <c r="D99" s="379"/>
      <c r="E99" s="378"/>
      <c r="F99" s="378"/>
      <c r="G99" s="378"/>
      <c r="H99" s="378"/>
      <c r="I99" s="378"/>
      <c r="J99" s="378"/>
      <c r="K99" s="380"/>
      <c r="L99" s="381"/>
    </row>
    <row r="100" spans="1:12">
      <c r="A100" s="383" t="s">
        <v>104</v>
      </c>
      <c r="B100" s="403">
        <v>3361</v>
      </c>
      <c r="C100" s="407" t="s">
        <v>106</v>
      </c>
      <c r="D100" s="406" t="s">
        <v>134</v>
      </c>
      <c r="E100" s="378"/>
      <c r="F100" s="378"/>
      <c r="G100" s="378"/>
      <c r="H100" s="378"/>
      <c r="I100" s="378"/>
      <c r="J100" s="378"/>
      <c r="K100" s="386">
        <f t="shared" ref="K100:K102" si="12">L100/12</f>
        <v>0</v>
      </c>
      <c r="L100" s="408">
        <v>0</v>
      </c>
    </row>
    <row r="101" spans="1:12">
      <c r="A101" s="383" t="s">
        <v>104</v>
      </c>
      <c r="B101" s="403">
        <v>3721</v>
      </c>
      <c r="C101" s="407" t="s">
        <v>106</v>
      </c>
      <c r="D101" s="406" t="s">
        <v>137</v>
      </c>
      <c r="E101" s="378"/>
      <c r="F101" s="378"/>
      <c r="G101" s="378"/>
      <c r="H101" s="378"/>
      <c r="I101" s="378"/>
      <c r="J101" s="378"/>
      <c r="K101" s="386">
        <f t="shared" si="12"/>
        <v>0</v>
      </c>
      <c r="L101" s="408">
        <v>0</v>
      </c>
    </row>
    <row r="102" spans="1:12">
      <c r="A102" s="383" t="s">
        <v>104</v>
      </c>
      <c r="B102" s="403">
        <v>3751</v>
      </c>
      <c r="C102" s="407" t="s">
        <v>106</v>
      </c>
      <c r="D102" s="406" t="s">
        <v>139</v>
      </c>
      <c r="E102" s="378"/>
      <c r="F102" s="378"/>
      <c r="G102" s="378"/>
      <c r="H102" s="378"/>
      <c r="I102" s="378"/>
      <c r="J102" s="378"/>
      <c r="K102" s="386">
        <f t="shared" si="12"/>
        <v>0</v>
      </c>
      <c r="L102" s="408">
        <v>0</v>
      </c>
    </row>
    <row r="103" spans="1:12">
      <c r="A103" s="383"/>
      <c r="B103" s="403"/>
      <c r="C103" s="407"/>
      <c r="D103" s="406"/>
      <c r="E103" s="378"/>
      <c r="F103" s="378"/>
      <c r="G103" s="378"/>
      <c r="H103" s="378"/>
      <c r="I103" s="378"/>
      <c r="J103" s="378"/>
      <c r="K103" s="386"/>
      <c r="L103" s="408"/>
    </row>
    <row r="104" spans="1:12">
      <c r="A104" s="359"/>
      <c r="B104" s="37"/>
      <c r="C104" s="37"/>
      <c r="D104" s="378" t="s">
        <v>125</v>
      </c>
      <c r="E104" s="378"/>
      <c r="F104" s="378"/>
      <c r="G104" s="378"/>
      <c r="H104" s="378"/>
      <c r="I104" s="378" t="s">
        <v>236</v>
      </c>
      <c r="J104" s="378"/>
      <c r="K104" s="380">
        <f t="shared" ref="K104:L104" si="13">SUM(K100:K102)</f>
        <v>0</v>
      </c>
      <c r="L104" s="381">
        <f t="shared" si="13"/>
        <v>0</v>
      </c>
    </row>
    <row r="105" spans="1:12">
      <c r="A105" s="359"/>
      <c r="B105" s="37"/>
      <c r="C105" s="37"/>
      <c r="D105" s="378"/>
      <c r="E105" s="378"/>
      <c r="F105" s="378"/>
      <c r="G105" s="378"/>
      <c r="H105" s="378"/>
      <c r="I105" s="378"/>
      <c r="J105" s="378"/>
      <c r="K105" s="380"/>
      <c r="L105" s="381"/>
    </row>
    <row r="106" spans="1:12">
      <c r="A106" s="359"/>
      <c r="B106" s="37"/>
      <c r="C106" s="37"/>
      <c r="D106" s="378" t="s">
        <v>140</v>
      </c>
      <c r="E106" s="378"/>
      <c r="F106" s="378"/>
      <c r="G106" s="378"/>
      <c r="H106" s="378"/>
      <c r="I106" s="378" t="s">
        <v>255</v>
      </c>
      <c r="J106" s="378"/>
      <c r="K106" s="380">
        <f t="shared" ref="K106:L106" si="14">SUM(K104,K98,K93)</f>
        <v>480835.20749999996</v>
      </c>
      <c r="L106" s="381">
        <f t="shared" si="14"/>
        <v>5770022.4900000002</v>
      </c>
    </row>
    <row r="107" spans="1:12">
      <c r="A107" s="359"/>
      <c r="B107" s="37"/>
      <c r="C107" s="37"/>
      <c r="D107" s="359"/>
      <c r="E107" s="378"/>
      <c r="F107" s="378"/>
      <c r="G107" s="378"/>
      <c r="H107" s="378"/>
      <c r="I107" s="378"/>
      <c r="J107" s="378"/>
      <c r="K107" s="380"/>
      <c r="L107" s="381"/>
    </row>
    <row r="108" spans="1:12">
      <c r="A108" s="360" t="s">
        <v>91</v>
      </c>
      <c r="B108" s="376" t="s">
        <v>54</v>
      </c>
      <c r="C108" s="359"/>
      <c r="D108" s="377" t="s">
        <v>93</v>
      </c>
      <c r="E108" s="378"/>
      <c r="F108" s="379"/>
      <c r="G108" s="379"/>
      <c r="H108" s="379"/>
      <c r="I108" s="379"/>
      <c r="J108" s="379"/>
      <c r="K108" s="386"/>
      <c r="L108" s="381"/>
    </row>
    <row r="109" spans="1:12">
      <c r="A109" s="360" t="s">
        <v>94</v>
      </c>
      <c r="B109" s="376" t="s">
        <v>74</v>
      </c>
      <c r="C109" s="359"/>
      <c r="D109" s="377" t="s">
        <v>227</v>
      </c>
      <c r="E109" s="378"/>
      <c r="F109" s="379"/>
      <c r="G109" s="379"/>
      <c r="H109" s="379"/>
      <c r="I109" s="379"/>
      <c r="J109" s="379"/>
      <c r="K109" s="386"/>
      <c r="L109" s="381"/>
    </row>
    <row r="110" spans="1:12">
      <c r="A110" s="360" t="s">
        <v>96</v>
      </c>
      <c r="B110" s="376" t="s">
        <v>54</v>
      </c>
      <c r="C110" s="359"/>
      <c r="D110" s="377" t="s">
        <v>228</v>
      </c>
      <c r="E110" s="378"/>
      <c r="F110" s="378"/>
      <c r="G110" s="379"/>
      <c r="H110" s="379"/>
      <c r="I110" s="379"/>
      <c r="J110" s="379"/>
      <c r="K110" s="386"/>
      <c r="L110" s="381"/>
    </row>
    <row r="111" spans="1:12">
      <c r="A111" s="360" t="s">
        <v>97</v>
      </c>
      <c r="B111" s="376" t="s">
        <v>66</v>
      </c>
      <c r="C111" s="376"/>
      <c r="D111" s="378" t="s">
        <v>229</v>
      </c>
      <c r="E111" s="379"/>
      <c r="F111" s="378"/>
      <c r="G111" s="379"/>
      <c r="H111" s="379"/>
      <c r="I111" s="379"/>
      <c r="J111" s="379"/>
      <c r="K111" s="386"/>
      <c r="L111" s="381"/>
    </row>
    <row r="112" spans="1:12">
      <c r="A112" s="360" t="s">
        <v>99</v>
      </c>
      <c r="B112" s="376" t="s">
        <v>54</v>
      </c>
      <c r="C112" s="376"/>
      <c r="D112" s="378" t="s">
        <v>230</v>
      </c>
      <c r="E112" s="379"/>
      <c r="F112" s="379"/>
      <c r="G112" s="379"/>
      <c r="H112" s="379"/>
      <c r="I112" s="379"/>
      <c r="J112" s="379"/>
      <c r="K112" s="386"/>
      <c r="L112" s="381"/>
    </row>
    <row r="113" spans="1:12">
      <c r="A113" s="359"/>
      <c r="B113" s="37"/>
      <c r="C113" s="37"/>
      <c r="D113" s="359"/>
      <c r="E113" s="378"/>
      <c r="F113" s="378"/>
      <c r="G113" s="378"/>
      <c r="H113" s="378"/>
      <c r="I113" s="378"/>
      <c r="J113" s="378"/>
      <c r="K113" s="380"/>
      <c r="L113" s="381"/>
    </row>
    <row r="114" spans="1:12">
      <c r="A114" s="359"/>
      <c r="B114" s="37"/>
      <c r="C114" s="445">
        <v>110300</v>
      </c>
      <c r="D114" s="378" t="s">
        <v>102</v>
      </c>
      <c r="E114" s="385" t="s">
        <v>259</v>
      </c>
      <c r="F114" s="378"/>
      <c r="G114" s="378"/>
      <c r="H114" s="378"/>
      <c r="I114" s="378"/>
      <c r="J114" s="378"/>
      <c r="K114" s="380"/>
      <c r="L114" s="381"/>
    </row>
    <row r="115" spans="1:12">
      <c r="A115" s="359"/>
      <c r="B115" s="37"/>
      <c r="C115" s="445"/>
      <c r="D115" s="378"/>
      <c r="E115" s="385"/>
      <c r="F115" s="378"/>
      <c r="G115" s="378"/>
      <c r="H115" s="378"/>
      <c r="I115" s="378"/>
      <c r="J115" s="378"/>
      <c r="K115" s="380"/>
      <c r="L115" s="381"/>
    </row>
    <row r="116" spans="1:12">
      <c r="A116" s="383" t="s">
        <v>104</v>
      </c>
      <c r="B116" s="444" t="s">
        <v>105</v>
      </c>
      <c r="C116" s="443" t="s">
        <v>106</v>
      </c>
      <c r="D116" s="406" t="s">
        <v>107</v>
      </c>
      <c r="E116" s="406"/>
      <c r="F116" s="406"/>
      <c r="G116" s="406"/>
      <c r="H116" s="406"/>
      <c r="I116" s="406"/>
      <c r="J116" s="406"/>
      <c r="K116" s="415">
        <f t="shared" ref="K116:K123" si="15">L116/12</f>
        <v>59044.44</v>
      </c>
      <c r="L116" s="404">
        <v>708533.28</v>
      </c>
    </row>
    <row r="117" spans="1:12">
      <c r="A117" s="383" t="s">
        <v>104</v>
      </c>
      <c r="B117" s="444" t="s">
        <v>108</v>
      </c>
      <c r="C117" s="443" t="s">
        <v>106</v>
      </c>
      <c r="D117" s="406" t="s">
        <v>109</v>
      </c>
      <c r="E117" s="406"/>
      <c r="F117" s="406"/>
      <c r="G117" s="406"/>
      <c r="H117" s="406"/>
      <c r="I117" s="406"/>
      <c r="J117" s="406"/>
      <c r="K117" s="415">
        <f t="shared" si="15"/>
        <v>65620.62</v>
      </c>
      <c r="L117" s="404">
        <v>787447.44</v>
      </c>
    </row>
    <row r="118" spans="1:12">
      <c r="A118" s="383" t="s">
        <v>104</v>
      </c>
      <c r="B118" s="444" t="s">
        <v>112</v>
      </c>
      <c r="C118" s="443" t="s">
        <v>106</v>
      </c>
      <c r="D118" s="406" t="s">
        <v>113</v>
      </c>
      <c r="E118" s="406"/>
      <c r="F118" s="406"/>
      <c r="G118" s="406"/>
      <c r="H118" s="406"/>
      <c r="I118" s="406"/>
      <c r="J118" s="406"/>
      <c r="K118" s="415">
        <f t="shared" si="15"/>
        <v>1459</v>
      </c>
      <c r="L118" s="404">
        <v>17508</v>
      </c>
    </row>
    <row r="119" spans="1:12">
      <c r="A119" s="383" t="s">
        <v>104</v>
      </c>
      <c r="B119" s="444" t="s">
        <v>114</v>
      </c>
      <c r="C119" s="443" t="s">
        <v>106</v>
      </c>
      <c r="D119" s="406" t="s">
        <v>115</v>
      </c>
      <c r="E119" s="406"/>
      <c r="F119" s="406"/>
      <c r="G119" s="406"/>
      <c r="H119" s="406"/>
      <c r="I119" s="406"/>
      <c r="J119" s="406"/>
      <c r="K119" s="415">
        <f t="shared" si="15"/>
        <v>2701.0708333333332</v>
      </c>
      <c r="L119" s="404">
        <v>32412.85</v>
      </c>
    </row>
    <row r="120" spans="1:12">
      <c r="A120" s="383" t="s">
        <v>104</v>
      </c>
      <c r="B120" s="444" t="s">
        <v>116</v>
      </c>
      <c r="C120" s="443" t="s">
        <v>106</v>
      </c>
      <c r="D120" s="406" t="s">
        <v>117</v>
      </c>
      <c r="E120" s="406"/>
      <c r="F120" s="406"/>
      <c r="G120" s="406"/>
      <c r="H120" s="406"/>
      <c r="I120" s="406"/>
      <c r="J120" s="406"/>
      <c r="K120" s="415">
        <f t="shared" si="15"/>
        <v>24698.025833333333</v>
      </c>
      <c r="L120" s="404">
        <v>296376.31</v>
      </c>
    </row>
    <row r="121" spans="1:12">
      <c r="A121" s="383" t="s">
        <v>104</v>
      </c>
      <c r="B121" s="444" t="s">
        <v>119</v>
      </c>
      <c r="C121" s="443" t="s">
        <v>106</v>
      </c>
      <c r="D121" s="406" t="s">
        <v>235</v>
      </c>
      <c r="E121" s="406"/>
      <c r="F121" s="406"/>
      <c r="G121" s="406"/>
      <c r="H121" s="406"/>
      <c r="I121" s="406"/>
      <c r="J121" s="406"/>
      <c r="K121" s="415">
        <f t="shared" si="15"/>
        <v>22539.02</v>
      </c>
      <c r="L121" s="404">
        <v>270468.24</v>
      </c>
    </row>
    <row r="122" spans="1:12">
      <c r="A122" s="383" t="s">
        <v>104</v>
      </c>
      <c r="B122" s="444" t="s">
        <v>121</v>
      </c>
      <c r="C122" s="443" t="s">
        <v>106</v>
      </c>
      <c r="D122" s="406" t="s">
        <v>122</v>
      </c>
      <c r="E122" s="406"/>
      <c r="F122" s="406"/>
      <c r="G122" s="406"/>
      <c r="H122" s="406"/>
      <c r="I122" s="406"/>
      <c r="J122" s="406"/>
      <c r="K122" s="415">
        <f t="shared" si="15"/>
        <v>5380.8</v>
      </c>
      <c r="L122" s="391">
        <v>64569.599999999999</v>
      </c>
    </row>
    <row r="123" spans="1:12">
      <c r="A123" s="383" t="s">
        <v>104</v>
      </c>
      <c r="B123" s="397" t="s">
        <v>123</v>
      </c>
      <c r="C123" s="443" t="s">
        <v>106</v>
      </c>
      <c r="D123" s="406" t="s">
        <v>124</v>
      </c>
      <c r="E123" s="406"/>
      <c r="F123" s="406"/>
      <c r="G123" s="406"/>
      <c r="H123" s="406"/>
      <c r="I123" s="406"/>
      <c r="J123" s="406"/>
      <c r="K123" s="415">
        <f t="shared" si="15"/>
        <v>6712.75</v>
      </c>
      <c r="L123" s="404">
        <v>80553</v>
      </c>
    </row>
    <row r="124" spans="1:12">
      <c r="A124" s="359"/>
      <c r="B124" s="37"/>
      <c r="C124" s="37"/>
      <c r="D124" s="378" t="s">
        <v>125</v>
      </c>
      <c r="E124" s="378"/>
      <c r="F124" s="378"/>
      <c r="G124" s="378"/>
      <c r="H124" s="378"/>
      <c r="I124" s="378" t="s">
        <v>236</v>
      </c>
      <c r="J124" s="378"/>
      <c r="K124" s="380">
        <f t="shared" ref="K124:L124" si="16">SUM(K116:K123)</f>
        <v>188155.72666666665</v>
      </c>
      <c r="L124" s="381">
        <f t="shared" si="16"/>
        <v>2257868.7200000002</v>
      </c>
    </row>
    <row r="125" spans="1:12">
      <c r="A125" s="383"/>
      <c r="B125" s="37"/>
      <c r="C125" s="37"/>
      <c r="D125" s="379"/>
      <c r="E125" s="378"/>
      <c r="F125" s="378"/>
      <c r="G125" s="378"/>
      <c r="H125" s="378"/>
      <c r="I125" s="378"/>
      <c r="J125" s="378"/>
      <c r="K125" s="386"/>
      <c r="L125" s="387"/>
    </row>
    <row r="126" spans="1:12">
      <c r="A126" s="383" t="s">
        <v>104</v>
      </c>
      <c r="B126" s="403">
        <v>2111</v>
      </c>
      <c r="C126" s="403" t="s">
        <v>106</v>
      </c>
      <c r="D126" s="406" t="s">
        <v>127</v>
      </c>
      <c r="E126" s="378"/>
      <c r="F126" s="378"/>
      <c r="G126" s="378"/>
      <c r="H126" s="378"/>
      <c r="I126" s="378"/>
      <c r="J126" s="378"/>
      <c r="K126" s="386">
        <f t="shared" ref="K126:K128" si="17">L126/12</f>
        <v>0</v>
      </c>
      <c r="L126" s="408">
        <v>0</v>
      </c>
    </row>
    <row r="127" spans="1:12">
      <c r="A127" s="383" t="s">
        <v>104</v>
      </c>
      <c r="B127" s="403">
        <v>2161</v>
      </c>
      <c r="C127" s="407" t="s">
        <v>106</v>
      </c>
      <c r="D127" s="406" t="s">
        <v>131</v>
      </c>
      <c r="E127" s="378"/>
      <c r="F127" s="378"/>
      <c r="G127" s="378"/>
      <c r="H127" s="378"/>
      <c r="I127" s="378"/>
      <c r="J127" s="378"/>
      <c r="K127" s="386">
        <f t="shared" si="17"/>
        <v>0</v>
      </c>
      <c r="L127" s="408">
        <v>0</v>
      </c>
    </row>
    <row r="128" spans="1:12">
      <c r="A128" s="383" t="s">
        <v>104</v>
      </c>
      <c r="B128" s="403">
        <v>2211</v>
      </c>
      <c r="C128" s="407" t="s">
        <v>106</v>
      </c>
      <c r="D128" s="406" t="s">
        <v>132</v>
      </c>
      <c r="E128" s="378"/>
      <c r="F128" s="378"/>
      <c r="G128" s="378"/>
      <c r="H128" s="378"/>
      <c r="I128" s="378"/>
      <c r="J128" s="378"/>
      <c r="K128" s="386">
        <f t="shared" si="17"/>
        <v>0</v>
      </c>
      <c r="L128" s="408">
        <v>0</v>
      </c>
    </row>
    <row r="129" spans="1:12">
      <c r="A129" s="359"/>
      <c r="B129" s="37"/>
      <c r="C129" s="37"/>
      <c r="D129" s="378" t="s">
        <v>125</v>
      </c>
      <c r="E129" s="378"/>
      <c r="F129" s="378"/>
      <c r="G129" s="378"/>
      <c r="H129" s="378"/>
      <c r="I129" s="378" t="s">
        <v>236</v>
      </c>
      <c r="J129" s="378"/>
      <c r="K129" s="380">
        <f t="shared" ref="K129:L129" si="18">SUM(K126:K128)</f>
        <v>0</v>
      </c>
      <c r="L129" s="381">
        <f t="shared" si="18"/>
        <v>0</v>
      </c>
    </row>
    <row r="130" spans="1:12">
      <c r="A130" s="359"/>
      <c r="B130" s="37"/>
      <c r="C130" s="37"/>
      <c r="D130" s="379"/>
      <c r="E130" s="378"/>
      <c r="F130" s="378"/>
      <c r="G130" s="378"/>
      <c r="H130" s="378"/>
      <c r="I130" s="378"/>
      <c r="J130" s="378"/>
      <c r="K130" s="380"/>
      <c r="L130" s="381"/>
    </row>
    <row r="131" spans="1:12">
      <c r="A131" s="383" t="s">
        <v>104</v>
      </c>
      <c r="B131" s="403">
        <v>3111</v>
      </c>
      <c r="C131" s="403" t="s">
        <v>106</v>
      </c>
      <c r="D131" s="406" t="s">
        <v>244</v>
      </c>
      <c r="E131" s="378"/>
      <c r="F131" s="378"/>
      <c r="G131" s="378"/>
      <c r="H131" s="378"/>
      <c r="I131" s="378"/>
      <c r="J131" s="378"/>
      <c r="K131" s="386">
        <f t="shared" ref="K131:K135" si="19">L131/12</f>
        <v>0</v>
      </c>
      <c r="L131" s="408">
        <v>0</v>
      </c>
    </row>
    <row r="132" spans="1:12">
      <c r="A132" s="383" t="s">
        <v>104</v>
      </c>
      <c r="B132" s="403">
        <v>3361</v>
      </c>
      <c r="C132" s="403" t="s">
        <v>106</v>
      </c>
      <c r="D132" s="406" t="s">
        <v>134</v>
      </c>
      <c r="E132" s="378"/>
      <c r="F132" s="378"/>
      <c r="G132" s="378"/>
      <c r="H132" s="378"/>
      <c r="I132" s="378"/>
      <c r="J132" s="378"/>
      <c r="K132" s="386">
        <f t="shared" si="19"/>
        <v>0</v>
      </c>
      <c r="L132" s="408">
        <v>0</v>
      </c>
    </row>
    <row r="133" spans="1:12">
      <c r="A133" s="383" t="s">
        <v>104</v>
      </c>
      <c r="B133" s="403">
        <v>3362</v>
      </c>
      <c r="C133" s="403" t="s">
        <v>106</v>
      </c>
      <c r="D133" s="406" t="s">
        <v>196</v>
      </c>
      <c r="E133" s="378"/>
      <c r="F133" s="378"/>
      <c r="G133" s="378"/>
      <c r="H133" s="378"/>
      <c r="I133" s="378"/>
      <c r="J133" s="378"/>
      <c r="K133" s="386">
        <f t="shared" si="19"/>
        <v>0</v>
      </c>
      <c r="L133" s="408">
        <v>0</v>
      </c>
    </row>
    <row r="134" spans="1:12">
      <c r="A134" s="383" t="s">
        <v>104</v>
      </c>
      <c r="B134" s="403">
        <v>3721</v>
      </c>
      <c r="C134" s="403" t="s">
        <v>106</v>
      </c>
      <c r="D134" s="406" t="s">
        <v>137</v>
      </c>
      <c r="E134" s="378"/>
      <c r="F134" s="378"/>
      <c r="G134" s="378"/>
      <c r="H134" s="378"/>
      <c r="I134" s="378"/>
      <c r="J134" s="378"/>
      <c r="K134" s="386">
        <f t="shared" si="19"/>
        <v>0</v>
      </c>
      <c r="L134" s="408">
        <v>0</v>
      </c>
    </row>
    <row r="135" spans="1:12">
      <c r="A135" s="383" t="s">
        <v>104</v>
      </c>
      <c r="B135" s="403">
        <v>3751</v>
      </c>
      <c r="C135" s="403" t="s">
        <v>106</v>
      </c>
      <c r="D135" s="406" t="s">
        <v>139</v>
      </c>
      <c r="E135" s="378"/>
      <c r="F135" s="378"/>
      <c r="G135" s="378"/>
      <c r="H135" s="378"/>
      <c r="I135" s="378"/>
      <c r="J135" s="378"/>
      <c r="K135" s="386">
        <f t="shared" si="19"/>
        <v>0</v>
      </c>
      <c r="L135" s="408">
        <v>0</v>
      </c>
    </row>
    <row r="136" spans="1:12">
      <c r="A136" s="359"/>
      <c r="B136" s="37"/>
      <c r="C136" s="37"/>
      <c r="D136" s="378" t="s">
        <v>125</v>
      </c>
      <c r="E136" s="378"/>
      <c r="F136" s="378"/>
      <c r="G136" s="378"/>
      <c r="H136" s="378"/>
      <c r="I136" s="378" t="s">
        <v>236</v>
      </c>
      <c r="J136" s="378"/>
      <c r="K136" s="380">
        <f t="shared" ref="K136:L136" si="20">SUM(K131:K135)</f>
        <v>0</v>
      </c>
      <c r="L136" s="381">
        <f t="shared" si="20"/>
        <v>0</v>
      </c>
    </row>
    <row r="137" spans="1:12">
      <c r="A137" s="359"/>
      <c r="B137" s="37"/>
      <c r="C137" s="37"/>
      <c r="D137" s="378"/>
      <c r="E137" s="378"/>
      <c r="F137" s="378"/>
      <c r="G137" s="378"/>
      <c r="H137" s="378"/>
      <c r="I137" s="378"/>
      <c r="J137" s="378"/>
      <c r="K137" s="380"/>
      <c r="L137" s="381"/>
    </row>
    <row r="138" spans="1:12">
      <c r="A138" s="359"/>
      <c r="B138" s="37"/>
      <c r="C138" s="37"/>
      <c r="D138" s="378" t="s">
        <v>140</v>
      </c>
      <c r="E138" s="378"/>
      <c r="F138" s="378"/>
      <c r="G138" s="378"/>
      <c r="H138" s="378"/>
      <c r="I138" s="378" t="s">
        <v>255</v>
      </c>
      <c r="J138" s="378"/>
      <c r="K138" s="380">
        <f t="shared" ref="K138:L138" si="21">SUM(K136,K129,K124)</f>
        <v>188155.72666666665</v>
      </c>
      <c r="L138" s="381">
        <f t="shared" si="21"/>
        <v>2257868.7200000002</v>
      </c>
    </row>
    <row r="139" spans="1:12">
      <c r="A139" s="359"/>
      <c r="B139" s="37"/>
      <c r="C139" s="37"/>
      <c r="D139" s="378"/>
      <c r="E139" s="378"/>
      <c r="F139" s="378"/>
      <c r="G139" s="378"/>
      <c r="H139" s="378"/>
      <c r="I139" s="378"/>
      <c r="J139" s="378"/>
      <c r="K139" s="380"/>
      <c r="L139" s="381"/>
    </row>
    <row r="140" spans="1:12">
      <c r="A140" s="359"/>
      <c r="B140" s="37"/>
      <c r="C140" s="37"/>
      <c r="D140" s="359"/>
      <c r="E140" s="378"/>
      <c r="F140" s="378"/>
      <c r="G140" s="378"/>
      <c r="H140" s="378"/>
      <c r="I140" s="378"/>
      <c r="J140" s="378"/>
      <c r="K140" s="380"/>
      <c r="L140" s="381"/>
    </row>
    <row r="141" spans="1:12">
      <c r="A141" s="360" t="s">
        <v>91</v>
      </c>
      <c r="B141" s="376" t="s">
        <v>54</v>
      </c>
      <c r="C141" s="359"/>
      <c r="D141" s="377" t="s">
        <v>93</v>
      </c>
      <c r="E141" s="378"/>
      <c r="F141" s="379"/>
      <c r="G141" s="379"/>
      <c r="H141" s="379"/>
      <c r="I141" s="379"/>
      <c r="J141" s="379"/>
      <c r="K141" s="386"/>
      <c r="L141" s="381"/>
    </row>
    <row r="142" spans="1:12">
      <c r="A142" s="360" t="s">
        <v>94</v>
      </c>
      <c r="B142" s="376" t="s">
        <v>74</v>
      </c>
      <c r="C142" s="359"/>
      <c r="D142" s="377" t="s">
        <v>227</v>
      </c>
      <c r="E142" s="378"/>
      <c r="F142" s="379"/>
      <c r="G142" s="379"/>
      <c r="H142" s="379"/>
      <c r="I142" s="379"/>
      <c r="J142" s="379"/>
      <c r="K142" s="386"/>
      <c r="L142" s="381"/>
    </row>
    <row r="143" spans="1:12">
      <c r="A143" s="360" t="s">
        <v>96</v>
      </c>
      <c r="B143" s="376" t="s">
        <v>54</v>
      </c>
      <c r="C143" s="359"/>
      <c r="D143" s="377" t="s">
        <v>228</v>
      </c>
      <c r="E143" s="378"/>
      <c r="F143" s="378"/>
      <c r="G143" s="379"/>
      <c r="H143" s="379"/>
      <c r="I143" s="379"/>
      <c r="J143" s="379"/>
      <c r="K143" s="386"/>
      <c r="L143" s="381"/>
    </row>
    <row r="144" spans="1:12">
      <c r="A144" s="360" t="s">
        <v>97</v>
      </c>
      <c r="B144" s="376" t="s">
        <v>66</v>
      </c>
      <c r="C144" s="376"/>
      <c r="D144" s="378" t="s">
        <v>229</v>
      </c>
      <c r="E144" s="379"/>
      <c r="F144" s="378"/>
      <c r="G144" s="379"/>
      <c r="H144" s="379"/>
      <c r="I144" s="379"/>
      <c r="J144" s="379"/>
      <c r="K144" s="386"/>
      <c r="L144" s="381"/>
    </row>
    <row r="145" spans="1:12">
      <c r="A145" s="360" t="s">
        <v>99</v>
      </c>
      <c r="B145" s="376" t="s">
        <v>54</v>
      </c>
      <c r="C145" s="376"/>
      <c r="D145" s="378" t="s">
        <v>230</v>
      </c>
      <c r="E145" s="379"/>
      <c r="F145" s="379"/>
      <c r="G145" s="379"/>
      <c r="H145" s="379"/>
      <c r="I145" s="379"/>
      <c r="J145" s="379"/>
      <c r="K145" s="386"/>
      <c r="L145" s="381"/>
    </row>
    <row r="146" spans="1:12">
      <c r="A146" s="359"/>
      <c r="B146" s="37"/>
      <c r="C146" s="37"/>
      <c r="D146" s="359"/>
      <c r="E146" s="378"/>
      <c r="F146" s="378"/>
      <c r="G146" s="378"/>
      <c r="H146" s="378"/>
      <c r="I146" s="378"/>
      <c r="J146" s="378"/>
      <c r="K146" s="380"/>
      <c r="L146" s="381"/>
    </row>
    <row r="147" spans="1:12">
      <c r="A147" s="359"/>
      <c r="B147" s="37"/>
      <c r="C147" s="384" t="s">
        <v>266</v>
      </c>
      <c r="D147" s="378" t="s">
        <v>102</v>
      </c>
      <c r="E147" s="385" t="s">
        <v>267</v>
      </c>
      <c r="F147" s="378"/>
      <c r="G147" s="378"/>
      <c r="H147" s="378"/>
      <c r="I147" s="378"/>
      <c r="J147" s="378"/>
      <c r="K147" s="380"/>
      <c r="L147" s="381"/>
    </row>
    <row r="148" spans="1:12">
      <c r="A148" s="359"/>
      <c r="B148" s="37"/>
      <c r="C148" s="384"/>
      <c r="D148" s="378"/>
      <c r="E148" s="385"/>
      <c r="F148" s="378"/>
      <c r="G148" s="378"/>
      <c r="H148" s="378"/>
      <c r="I148" s="378"/>
      <c r="J148" s="378"/>
      <c r="K148" s="380"/>
      <c r="L148" s="381"/>
    </row>
    <row r="149" spans="1:12">
      <c r="A149" s="383" t="s">
        <v>104</v>
      </c>
      <c r="B149" s="403" t="s">
        <v>105</v>
      </c>
      <c r="C149" s="407" t="s">
        <v>106</v>
      </c>
      <c r="D149" s="406" t="s">
        <v>107</v>
      </c>
      <c r="E149" s="406"/>
      <c r="F149" s="406"/>
      <c r="G149" s="406"/>
      <c r="H149" s="406"/>
      <c r="I149" s="406"/>
      <c r="J149" s="406"/>
      <c r="K149" s="415">
        <f t="shared" ref="K149:K157" si="22">L149/12</f>
        <v>430857.36000000004</v>
      </c>
      <c r="L149" s="404">
        <v>5170288.32</v>
      </c>
    </row>
    <row r="150" spans="1:12">
      <c r="A150" s="383" t="s">
        <v>104</v>
      </c>
      <c r="B150" s="403" t="s">
        <v>108</v>
      </c>
      <c r="C150" s="407" t="s">
        <v>106</v>
      </c>
      <c r="D150" s="406" t="s">
        <v>109</v>
      </c>
      <c r="E150" s="406"/>
      <c r="F150" s="406"/>
      <c r="G150" s="406"/>
      <c r="H150" s="406"/>
      <c r="I150" s="406"/>
      <c r="J150" s="406"/>
      <c r="K150" s="415">
        <f t="shared" si="22"/>
        <v>113633.78000000001</v>
      </c>
      <c r="L150" s="404">
        <v>1363605.36</v>
      </c>
    </row>
    <row r="151" spans="1:12">
      <c r="A151" s="383" t="s">
        <v>104</v>
      </c>
      <c r="B151" s="403" t="s">
        <v>110</v>
      </c>
      <c r="C151" s="407" t="s">
        <v>106</v>
      </c>
      <c r="D151" s="406" t="s">
        <v>111</v>
      </c>
      <c r="E151" s="406"/>
      <c r="F151" s="406"/>
      <c r="G151" s="406"/>
      <c r="H151" s="406"/>
      <c r="I151" s="406"/>
      <c r="J151" s="406"/>
      <c r="K151" s="415">
        <f t="shared" si="22"/>
        <v>9339.5349999999999</v>
      </c>
      <c r="L151" s="404">
        <v>112074.42</v>
      </c>
    </row>
    <row r="152" spans="1:12">
      <c r="A152" s="383" t="s">
        <v>104</v>
      </c>
      <c r="B152" s="403" t="s">
        <v>112</v>
      </c>
      <c r="C152" s="403" t="s">
        <v>106</v>
      </c>
      <c r="D152" s="406" t="s">
        <v>113</v>
      </c>
      <c r="E152" s="406"/>
      <c r="F152" s="406"/>
      <c r="G152" s="406"/>
      <c r="H152" s="406"/>
      <c r="I152" s="406"/>
      <c r="J152" s="406"/>
      <c r="K152" s="415">
        <f t="shared" si="22"/>
        <v>8968</v>
      </c>
      <c r="L152" s="404">
        <v>107616</v>
      </c>
    </row>
    <row r="153" spans="1:12">
      <c r="A153" s="383" t="s">
        <v>104</v>
      </c>
      <c r="B153" s="403" t="s">
        <v>114</v>
      </c>
      <c r="C153" s="407" t="s">
        <v>106</v>
      </c>
      <c r="D153" s="406" t="s">
        <v>115</v>
      </c>
      <c r="E153" s="406"/>
      <c r="F153" s="406"/>
      <c r="G153" s="406"/>
      <c r="H153" s="406"/>
      <c r="I153" s="406"/>
      <c r="J153" s="406"/>
      <c r="K153" s="415">
        <f t="shared" si="22"/>
        <v>10746.014999999999</v>
      </c>
      <c r="L153" s="404">
        <v>128952.18</v>
      </c>
    </row>
    <row r="154" spans="1:12">
      <c r="A154" s="383" t="s">
        <v>104</v>
      </c>
      <c r="B154" s="403" t="s">
        <v>116</v>
      </c>
      <c r="C154" s="407" t="s">
        <v>106</v>
      </c>
      <c r="D154" s="406" t="s">
        <v>117</v>
      </c>
      <c r="E154" s="406"/>
      <c r="F154" s="406"/>
      <c r="G154" s="406"/>
      <c r="H154" s="406"/>
      <c r="I154" s="406"/>
      <c r="J154" s="406"/>
      <c r="K154" s="415">
        <f t="shared" si="22"/>
        <v>113231.45583333333</v>
      </c>
      <c r="L154" s="404">
        <v>1358777.47</v>
      </c>
    </row>
    <row r="155" spans="1:12">
      <c r="A155" s="383" t="s">
        <v>104</v>
      </c>
      <c r="B155" s="403" t="s">
        <v>119</v>
      </c>
      <c r="C155" s="407" t="s">
        <v>106</v>
      </c>
      <c r="D155" s="406" t="s">
        <v>235</v>
      </c>
      <c r="E155" s="406"/>
      <c r="F155" s="406"/>
      <c r="G155" s="406"/>
      <c r="H155" s="406"/>
      <c r="I155" s="406"/>
      <c r="J155" s="406"/>
      <c r="K155" s="415">
        <f t="shared" si="22"/>
        <v>122044.28000000001</v>
      </c>
      <c r="L155" s="404">
        <v>1464531.36</v>
      </c>
    </row>
    <row r="156" spans="1:12">
      <c r="A156" s="383" t="s">
        <v>104</v>
      </c>
      <c r="B156" s="403" t="s">
        <v>121</v>
      </c>
      <c r="C156" s="403" t="s">
        <v>106</v>
      </c>
      <c r="D156" s="406" t="s">
        <v>122</v>
      </c>
      <c r="E156" s="406"/>
      <c r="F156" s="406"/>
      <c r="G156" s="406"/>
      <c r="H156" s="406"/>
      <c r="I156" s="406"/>
      <c r="J156" s="406"/>
      <c r="K156" s="415">
        <f t="shared" si="22"/>
        <v>32284.799999999999</v>
      </c>
      <c r="L156" s="391">
        <v>387417.59999999998</v>
      </c>
    </row>
    <row r="157" spans="1:12">
      <c r="A157" s="383" t="s">
        <v>104</v>
      </c>
      <c r="B157" s="403" t="s">
        <v>123</v>
      </c>
      <c r="C157" s="403" t="s">
        <v>106</v>
      </c>
      <c r="D157" s="406" t="s">
        <v>124</v>
      </c>
      <c r="E157" s="406"/>
      <c r="F157" s="406"/>
      <c r="G157" s="406"/>
      <c r="H157" s="406"/>
      <c r="I157" s="406"/>
      <c r="J157" s="406"/>
      <c r="K157" s="415">
        <f t="shared" si="22"/>
        <v>17868.583333333332</v>
      </c>
      <c r="L157" s="404">
        <v>214423</v>
      </c>
    </row>
    <row r="158" spans="1:12">
      <c r="A158" s="383"/>
      <c r="B158" s="403"/>
      <c r="C158" s="403"/>
      <c r="D158" s="406"/>
      <c r="E158" s="406"/>
      <c r="F158" s="406"/>
      <c r="G158" s="406"/>
      <c r="H158" s="406"/>
      <c r="I158" s="406"/>
      <c r="J158" s="406"/>
      <c r="K158" s="415"/>
      <c r="L158" s="404"/>
    </row>
    <row r="159" spans="1:12">
      <c r="A159" s="359"/>
      <c r="B159" s="37"/>
      <c r="C159" s="37"/>
      <c r="D159" s="378" t="s">
        <v>125</v>
      </c>
      <c r="E159" s="378"/>
      <c r="F159" s="378"/>
      <c r="G159" s="378"/>
      <c r="H159" s="378"/>
      <c r="I159" s="378" t="s">
        <v>236</v>
      </c>
      <c r="J159" s="378"/>
      <c r="K159" s="380">
        <f>SUM(K149:K157)</f>
        <v>858973.80916666682</v>
      </c>
      <c r="L159" s="381">
        <f>SUM(L149:L157)</f>
        <v>10307685.709999999</v>
      </c>
    </row>
    <row r="160" spans="1:12">
      <c r="A160" s="383"/>
      <c r="B160" s="37"/>
      <c r="C160" s="383"/>
      <c r="D160" s="379"/>
      <c r="E160" s="378"/>
      <c r="F160" s="378"/>
      <c r="G160" s="378"/>
      <c r="H160" s="378"/>
      <c r="I160" s="378"/>
      <c r="J160" s="378"/>
      <c r="K160" s="386"/>
      <c r="L160" s="408"/>
    </row>
    <row r="161" spans="1:12">
      <c r="A161" s="383" t="s">
        <v>104</v>
      </c>
      <c r="B161" s="403">
        <v>2111</v>
      </c>
      <c r="C161" s="407" t="s">
        <v>106</v>
      </c>
      <c r="D161" s="406" t="s">
        <v>127</v>
      </c>
      <c r="E161" s="378"/>
      <c r="F161" s="378"/>
      <c r="G161" s="378"/>
      <c r="H161" s="378"/>
      <c r="I161" s="378"/>
      <c r="J161" s="378"/>
      <c r="K161" s="386">
        <f t="shared" ref="K161:K165" si="23">L161/12</f>
        <v>0</v>
      </c>
      <c r="L161" s="408">
        <v>0</v>
      </c>
    </row>
    <row r="162" spans="1:12">
      <c r="A162" s="383" t="s">
        <v>104</v>
      </c>
      <c r="B162" s="403">
        <v>2161</v>
      </c>
      <c r="C162" s="407" t="s">
        <v>106</v>
      </c>
      <c r="D162" s="406" t="s">
        <v>131</v>
      </c>
      <c r="E162" s="378"/>
      <c r="F162" s="378"/>
      <c r="G162" s="378"/>
      <c r="H162" s="378"/>
      <c r="I162" s="378"/>
      <c r="J162" s="378"/>
      <c r="K162" s="386">
        <f t="shared" si="23"/>
        <v>0</v>
      </c>
      <c r="L162" s="408">
        <v>0</v>
      </c>
    </row>
    <row r="163" spans="1:12">
      <c r="A163" s="383" t="s">
        <v>104</v>
      </c>
      <c r="B163" s="403">
        <v>2211</v>
      </c>
      <c r="C163" s="407" t="s">
        <v>106</v>
      </c>
      <c r="D163" s="406" t="s">
        <v>132</v>
      </c>
      <c r="E163" s="378"/>
      <c r="F163" s="378"/>
      <c r="G163" s="378"/>
      <c r="H163" s="378"/>
      <c r="I163" s="378"/>
      <c r="J163" s="378"/>
      <c r="K163" s="386">
        <f t="shared" si="23"/>
        <v>0</v>
      </c>
      <c r="L163" s="408"/>
    </row>
    <row r="164" spans="1:12">
      <c r="A164" s="383" t="s">
        <v>104</v>
      </c>
      <c r="B164" s="403">
        <v>2611</v>
      </c>
      <c r="C164" s="407" t="s">
        <v>106</v>
      </c>
      <c r="D164" s="406" t="s">
        <v>626</v>
      </c>
      <c r="E164" s="378"/>
      <c r="F164" s="378"/>
      <c r="G164" s="378"/>
      <c r="H164" s="378"/>
      <c r="I164" s="378"/>
      <c r="J164" s="378"/>
      <c r="K164" s="386">
        <f t="shared" si="23"/>
        <v>216666.66666666666</v>
      </c>
      <c r="L164" s="408">
        <v>2600000</v>
      </c>
    </row>
    <row r="165" spans="1:12">
      <c r="A165" s="383" t="s">
        <v>104</v>
      </c>
      <c r="B165" s="403">
        <v>2911</v>
      </c>
      <c r="C165" s="407" t="s">
        <v>106</v>
      </c>
      <c r="D165" s="406" t="s">
        <v>186</v>
      </c>
      <c r="E165" s="378"/>
      <c r="F165" s="378"/>
      <c r="G165" s="378"/>
      <c r="H165" s="378"/>
      <c r="I165" s="378"/>
      <c r="J165" s="378"/>
      <c r="K165" s="386">
        <f t="shared" si="23"/>
        <v>833.33333333333337</v>
      </c>
      <c r="L165" s="408">
        <v>10000</v>
      </c>
    </row>
    <row r="166" spans="1:12">
      <c r="A166" s="383"/>
      <c r="B166" s="403"/>
      <c r="C166" s="407"/>
      <c r="D166" s="406"/>
      <c r="E166" s="378"/>
      <c r="F166" s="378"/>
      <c r="G166" s="378"/>
      <c r="H166" s="378"/>
      <c r="I166" s="378"/>
      <c r="J166" s="378"/>
      <c r="K166" s="386"/>
      <c r="L166" s="408"/>
    </row>
    <row r="167" spans="1:12">
      <c r="A167" s="359"/>
      <c r="B167" s="37"/>
      <c r="C167" s="37"/>
      <c r="D167" s="378" t="s">
        <v>125</v>
      </c>
      <c r="E167" s="378"/>
      <c r="F167" s="378"/>
      <c r="G167" s="378"/>
      <c r="H167" s="378"/>
      <c r="I167" s="378" t="s">
        <v>236</v>
      </c>
      <c r="J167" s="378"/>
      <c r="K167" s="399">
        <f>SUM(K161:K165)</f>
        <v>217500</v>
      </c>
      <c r="L167" s="393">
        <f>SUM(L161:L165)</f>
        <v>2610000</v>
      </c>
    </row>
    <row r="168" spans="1:12">
      <c r="A168" s="359"/>
      <c r="B168" s="37"/>
      <c r="C168" s="37"/>
      <c r="D168" s="379"/>
      <c r="E168" s="378"/>
      <c r="F168" s="378"/>
      <c r="G168" s="378"/>
      <c r="H168" s="378"/>
      <c r="I168" s="378"/>
      <c r="J168" s="378"/>
      <c r="K168" s="380"/>
      <c r="L168" s="393"/>
    </row>
    <row r="169" spans="1:12">
      <c r="A169" s="359"/>
      <c r="B169" s="37"/>
      <c r="C169" s="37"/>
      <c r="D169" s="379"/>
      <c r="E169" s="378"/>
      <c r="F169" s="378"/>
      <c r="G169" s="378"/>
      <c r="H169" s="378"/>
      <c r="I169" s="378"/>
      <c r="J169" s="378"/>
      <c r="K169" s="380"/>
      <c r="L169" s="393"/>
    </row>
    <row r="170" spans="1:12">
      <c r="A170" s="359"/>
      <c r="B170" s="37"/>
      <c r="C170" s="37"/>
      <c r="D170" s="379"/>
      <c r="E170" s="378"/>
      <c r="F170" s="378"/>
      <c r="G170" s="378"/>
      <c r="H170" s="378"/>
      <c r="I170" s="378"/>
      <c r="J170" s="378"/>
      <c r="K170" s="380"/>
      <c r="L170" s="393"/>
    </row>
    <row r="171" spans="1:12">
      <c r="A171" s="359"/>
      <c r="B171" s="37"/>
      <c r="C171" s="37"/>
      <c r="D171" s="379"/>
      <c r="E171" s="378"/>
      <c r="F171" s="378"/>
      <c r="G171" s="378"/>
      <c r="H171" s="378"/>
      <c r="I171" s="378"/>
      <c r="J171" s="378"/>
      <c r="K171" s="380"/>
      <c r="L171" s="393"/>
    </row>
    <row r="172" spans="1:12">
      <c r="A172" s="359"/>
      <c r="B172" s="37"/>
      <c r="C172" s="37"/>
      <c r="D172" s="379"/>
      <c r="E172" s="378"/>
      <c r="F172" s="378"/>
      <c r="G172" s="378"/>
      <c r="H172" s="378"/>
      <c r="I172" s="378"/>
      <c r="J172" s="378"/>
      <c r="K172" s="380"/>
      <c r="L172" s="393"/>
    </row>
    <row r="173" spans="1:12">
      <c r="A173" s="359"/>
      <c r="B173" s="37"/>
      <c r="C173" s="37"/>
      <c r="D173" s="379"/>
      <c r="E173" s="378"/>
      <c r="F173" s="378"/>
      <c r="G173" s="378"/>
      <c r="H173" s="378"/>
      <c r="I173" s="378"/>
      <c r="J173" s="378"/>
      <c r="K173" s="380"/>
      <c r="L173" s="393"/>
    </row>
    <row r="174" spans="1:12">
      <c r="A174" s="383" t="s">
        <v>104</v>
      </c>
      <c r="B174" s="403">
        <v>3111</v>
      </c>
      <c r="C174" s="407" t="s">
        <v>106</v>
      </c>
      <c r="D174" s="406" t="s">
        <v>244</v>
      </c>
      <c r="E174" s="379"/>
      <c r="F174" s="379"/>
      <c r="G174" s="379"/>
      <c r="H174" s="379"/>
      <c r="I174" s="379"/>
      <c r="J174" s="379"/>
      <c r="K174" s="386">
        <f t="shared" ref="K174:K181" si="24">L174/12</f>
        <v>8750</v>
      </c>
      <c r="L174" s="408">
        <v>105000</v>
      </c>
    </row>
    <row r="175" spans="1:12">
      <c r="A175" s="383" t="s">
        <v>104</v>
      </c>
      <c r="B175" s="403">
        <v>3131</v>
      </c>
      <c r="C175" s="407" t="s">
        <v>106</v>
      </c>
      <c r="D175" s="406" t="s">
        <v>169</v>
      </c>
      <c r="E175" s="378"/>
      <c r="F175" s="378"/>
      <c r="G175" s="378"/>
      <c r="H175" s="378"/>
      <c r="I175" s="378"/>
      <c r="J175" s="378"/>
      <c r="K175" s="386">
        <f t="shared" si="24"/>
        <v>1250</v>
      </c>
      <c r="L175" s="408">
        <v>15000</v>
      </c>
    </row>
    <row r="176" spans="1:12">
      <c r="A176" s="383" t="s">
        <v>104</v>
      </c>
      <c r="B176" s="403">
        <v>3141</v>
      </c>
      <c r="C176" s="407" t="s">
        <v>106</v>
      </c>
      <c r="D176" s="406" t="s">
        <v>150</v>
      </c>
      <c r="E176" s="378"/>
      <c r="F176" s="378"/>
      <c r="G176" s="378"/>
      <c r="H176" s="378"/>
      <c r="I176" s="378"/>
      <c r="J176" s="378"/>
      <c r="K176" s="386">
        <f t="shared" si="24"/>
        <v>666.66666666666663</v>
      </c>
      <c r="L176" s="408">
        <v>8000</v>
      </c>
    </row>
    <row r="177" spans="1:12">
      <c r="A177" s="383" t="s">
        <v>104</v>
      </c>
      <c r="B177" s="403">
        <v>3221</v>
      </c>
      <c r="C177" s="403" t="s">
        <v>106</v>
      </c>
      <c r="D177" s="406" t="s">
        <v>171</v>
      </c>
      <c r="E177" s="378"/>
      <c r="F177" s="378"/>
      <c r="G177" s="378"/>
      <c r="H177" s="378"/>
      <c r="I177" s="378"/>
      <c r="J177" s="378"/>
      <c r="K177" s="386">
        <f t="shared" si="24"/>
        <v>0</v>
      </c>
      <c r="L177" s="408">
        <v>0</v>
      </c>
    </row>
    <row r="178" spans="1:12">
      <c r="A178" s="383" t="s">
        <v>104</v>
      </c>
      <c r="B178" s="403">
        <v>3361</v>
      </c>
      <c r="C178" s="403" t="s">
        <v>106</v>
      </c>
      <c r="D178" s="406" t="s">
        <v>134</v>
      </c>
      <c r="E178" s="378"/>
      <c r="F178" s="378"/>
      <c r="G178" s="378"/>
      <c r="H178" s="378"/>
      <c r="I178" s="378"/>
      <c r="J178" s="378"/>
      <c r="K178" s="386">
        <f t="shared" si="24"/>
        <v>0</v>
      </c>
      <c r="L178" s="408">
        <v>0</v>
      </c>
    </row>
    <row r="179" spans="1:12">
      <c r="A179" s="383" t="s">
        <v>104</v>
      </c>
      <c r="B179" s="403">
        <v>3531</v>
      </c>
      <c r="C179" s="403" t="s">
        <v>106</v>
      </c>
      <c r="D179" s="406" t="s">
        <v>270</v>
      </c>
      <c r="E179" s="378"/>
      <c r="F179" s="378"/>
      <c r="G179" s="378"/>
      <c r="H179" s="378"/>
      <c r="I179" s="378"/>
      <c r="J179" s="378"/>
      <c r="K179" s="386">
        <f t="shared" si="24"/>
        <v>12500</v>
      </c>
      <c r="L179" s="408">
        <v>150000</v>
      </c>
    </row>
    <row r="180" spans="1:12">
      <c r="A180" s="383" t="s">
        <v>104</v>
      </c>
      <c r="B180" s="403">
        <v>3711</v>
      </c>
      <c r="C180" s="407" t="s">
        <v>106</v>
      </c>
      <c r="D180" s="406" t="s">
        <v>135</v>
      </c>
      <c r="E180" s="378"/>
      <c r="F180" s="378"/>
      <c r="G180" s="378"/>
      <c r="H180" s="378"/>
      <c r="I180" s="378"/>
      <c r="J180" s="378"/>
      <c r="K180" s="386">
        <f t="shared" si="24"/>
        <v>0</v>
      </c>
      <c r="L180" s="408">
        <v>0</v>
      </c>
    </row>
    <row r="181" spans="1:12">
      <c r="A181" s="383" t="s">
        <v>104</v>
      </c>
      <c r="B181" s="403">
        <v>3751</v>
      </c>
      <c r="C181" s="407" t="s">
        <v>106</v>
      </c>
      <c r="D181" s="406" t="s">
        <v>139</v>
      </c>
      <c r="E181" s="378"/>
      <c r="F181" s="378"/>
      <c r="G181" s="378"/>
      <c r="H181" s="378"/>
      <c r="I181" s="378"/>
      <c r="J181" s="378"/>
      <c r="K181" s="386">
        <f t="shared" si="24"/>
        <v>0</v>
      </c>
      <c r="L181" s="408">
        <v>0</v>
      </c>
    </row>
    <row r="182" spans="1:12">
      <c r="A182" s="359"/>
      <c r="B182" s="37"/>
      <c r="C182" s="37"/>
      <c r="D182" s="378" t="s">
        <v>125</v>
      </c>
      <c r="E182" s="378"/>
      <c r="F182" s="378"/>
      <c r="G182" s="378"/>
      <c r="H182" s="378"/>
      <c r="I182" s="378" t="s">
        <v>236</v>
      </c>
      <c r="J182" s="378"/>
      <c r="K182" s="380">
        <f t="shared" ref="K182:L182" si="25">SUM(K174:K181)</f>
        <v>23166.666666666664</v>
      </c>
      <c r="L182" s="381">
        <f t="shared" si="25"/>
        <v>278000</v>
      </c>
    </row>
    <row r="183" spans="1:12">
      <c r="A183" s="383"/>
      <c r="B183" s="444"/>
      <c r="C183" s="383"/>
      <c r="D183" s="406"/>
      <c r="E183" s="378"/>
      <c r="F183" s="406"/>
      <c r="G183" s="406"/>
      <c r="H183" s="406"/>
      <c r="I183" s="406"/>
      <c r="J183" s="406"/>
      <c r="K183" s="415"/>
      <c r="L183" s="409"/>
    </row>
    <row r="184" spans="1:12">
      <c r="A184" s="383"/>
      <c r="B184" s="444"/>
      <c r="C184" s="383"/>
      <c r="D184" s="378" t="s">
        <v>140</v>
      </c>
      <c r="E184" s="378"/>
      <c r="F184" s="406"/>
      <c r="G184" s="406"/>
      <c r="H184" s="406"/>
      <c r="I184" s="406"/>
      <c r="J184" s="406"/>
      <c r="K184" s="380">
        <f>SUM(K182,K167,K159)</f>
        <v>1099640.4758333336</v>
      </c>
      <c r="L184" s="381">
        <f>SUM(L182,L167,L159)</f>
        <v>13195685.709999999</v>
      </c>
    </row>
    <row r="185" spans="1:12">
      <c r="A185" s="383"/>
      <c r="B185" s="444"/>
      <c r="C185" s="383"/>
      <c r="D185" s="406"/>
      <c r="E185" s="378"/>
      <c r="F185" s="406"/>
      <c r="G185" s="406"/>
      <c r="H185" s="406"/>
      <c r="I185" s="406"/>
      <c r="J185" s="406"/>
      <c r="K185" s="380"/>
      <c r="L185" s="381"/>
    </row>
    <row r="186" spans="1:12">
      <c r="A186" s="360" t="s">
        <v>91</v>
      </c>
      <c r="B186" s="376" t="s">
        <v>54</v>
      </c>
      <c r="C186" s="359"/>
      <c r="D186" s="377" t="s">
        <v>93</v>
      </c>
      <c r="E186" s="378"/>
      <c r="F186" s="379"/>
      <c r="G186" s="379"/>
      <c r="H186" s="379"/>
      <c r="I186" s="379"/>
      <c r="J186" s="379"/>
      <c r="K186" s="386"/>
      <c r="L186" s="381"/>
    </row>
    <row r="187" spans="1:12">
      <c r="A187" s="360" t="s">
        <v>94</v>
      </c>
      <c r="B187" s="376" t="s">
        <v>74</v>
      </c>
      <c r="C187" s="359"/>
      <c r="D187" s="377" t="s">
        <v>227</v>
      </c>
      <c r="E187" s="378"/>
      <c r="F187" s="379"/>
      <c r="G187" s="379"/>
      <c r="H187" s="379"/>
      <c r="I187" s="379"/>
      <c r="J187" s="379"/>
      <c r="K187" s="386"/>
      <c r="L187" s="381"/>
    </row>
    <row r="188" spans="1:12">
      <c r="A188" s="360" t="s">
        <v>96</v>
      </c>
      <c r="B188" s="376" t="s">
        <v>54</v>
      </c>
      <c r="C188" s="359"/>
      <c r="D188" s="377" t="s">
        <v>228</v>
      </c>
      <c r="E188" s="378"/>
      <c r="F188" s="378"/>
      <c r="G188" s="379"/>
      <c r="H188" s="379"/>
      <c r="I188" s="379"/>
      <c r="J188" s="379"/>
      <c r="K188" s="386"/>
      <c r="L188" s="381"/>
    </row>
    <row r="189" spans="1:12">
      <c r="A189" s="360" t="s">
        <v>97</v>
      </c>
      <c r="B189" s="376" t="s">
        <v>66</v>
      </c>
      <c r="C189" s="376"/>
      <c r="D189" s="378" t="s">
        <v>229</v>
      </c>
      <c r="E189" s="379"/>
      <c r="F189" s="378"/>
      <c r="G189" s="379"/>
      <c r="H189" s="379"/>
      <c r="I189" s="379"/>
      <c r="J189" s="379"/>
      <c r="K189" s="386"/>
      <c r="L189" s="381"/>
    </row>
    <row r="190" spans="1:12">
      <c r="A190" s="360" t="s">
        <v>99</v>
      </c>
      <c r="B190" s="376" t="s">
        <v>54</v>
      </c>
      <c r="C190" s="376"/>
      <c r="D190" s="378" t="s">
        <v>230</v>
      </c>
      <c r="E190" s="379"/>
      <c r="F190" s="379"/>
      <c r="G190" s="379"/>
      <c r="H190" s="379"/>
      <c r="I190" s="379"/>
      <c r="J190" s="379"/>
      <c r="K190" s="386"/>
      <c r="L190" s="381"/>
    </row>
    <row r="191" spans="1:12">
      <c r="A191" s="359"/>
      <c r="B191" s="37"/>
      <c r="C191" s="37"/>
      <c r="D191" s="359"/>
      <c r="E191" s="378"/>
      <c r="F191" s="378"/>
      <c r="G191" s="378"/>
      <c r="H191" s="378"/>
      <c r="I191" s="378"/>
      <c r="J191" s="378"/>
      <c r="K191" s="380"/>
      <c r="L191" s="381"/>
    </row>
    <row r="192" spans="1:12">
      <c r="A192" s="359"/>
      <c r="B192" s="37"/>
      <c r="C192" s="445">
        <v>110500</v>
      </c>
      <c r="D192" s="378" t="s">
        <v>102</v>
      </c>
      <c r="E192" s="385" t="s">
        <v>273</v>
      </c>
      <c r="F192" s="378"/>
      <c r="G192" s="378"/>
      <c r="H192" s="378"/>
      <c r="I192" s="378"/>
      <c r="J192" s="378"/>
      <c r="K192" s="380"/>
      <c r="L192" s="381"/>
    </row>
    <row r="193" spans="1:12">
      <c r="A193" s="383"/>
      <c r="B193" s="444"/>
      <c r="C193" s="443"/>
      <c r="D193" s="406"/>
      <c r="E193" s="406"/>
      <c r="F193" s="406"/>
      <c r="G193" s="406"/>
      <c r="H193" s="406"/>
      <c r="I193" s="406"/>
      <c r="J193" s="406"/>
      <c r="K193" s="415"/>
      <c r="L193" s="408"/>
    </row>
    <row r="194" spans="1:12">
      <c r="A194" s="383" t="s">
        <v>104</v>
      </c>
      <c r="B194" s="403" t="s">
        <v>108</v>
      </c>
      <c r="C194" s="403" t="s">
        <v>106</v>
      </c>
      <c r="D194" s="406" t="s">
        <v>109</v>
      </c>
      <c r="E194" s="406"/>
      <c r="F194" s="406"/>
      <c r="G194" s="406"/>
      <c r="H194" s="406"/>
      <c r="I194" s="406"/>
      <c r="J194" s="406"/>
      <c r="K194" s="415">
        <f t="shared" ref="K194:K198" si="26">L194/12</f>
        <v>15957.660000000002</v>
      </c>
      <c r="L194" s="404">
        <v>191491.92</v>
      </c>
    </row>
    <row r="195" spans="1:12">
      <c r="A195" s="383" t="s">
        <v>104</v>
      </c>
      <c r="B195" s="403" t="s">
        <v>114</v>
      </c>
      <c r="C195" s="403" t="s">
        <v>106</v>
      </c>
      <c r="D195" s="406" t="s">
        <v>115</v>
      </c>
      <c r="E195" s="406"/>
      <c r="F195" s="406"/>
      <c r="G195" s="406"/>
      <c r="H195" s="406"/>
      <c r="I195" s="406"/>
      <c r="J195" s="406"/>
      <c r="K195" s="415">
        <f t="shared" si="26"/>
        <v>108.49833333333333</v>
      </c>
      <c r="L195" s="404">
        <v>1301.98</v>
      </c>
    </row>
    <row r="196" spans="1:12">
      <c r="A196" s="383" t="s">
        <v>104</v>
      </c>
      <c r="B196" s="403" t="s">
        <v>116</v>
      </c>
      <c r="C196" s="403" t="s">
        <v>106</v>
      </c>
      <c r="D196" s="406" t="s">
        <v>117</v>
      </c>
      <c r="E196" s="406"/>
      <c r="F196" s="406"/>
      <c r="G196" s="406"/>
      <c r="H196" s="406"/>
      <c r="I196" s="406"/>
      <c r="J196" s="406"/>
      <c r="K196" s="415">
        <f t="shared" si="26"/>
        <v>5794.9066666666668</v>
      </c>
      <c r="L196" s="404">
        <v>69538.880000000005</v>
      </c>
    </row>
    <row r="197" spans="1:12">
      <c r="A197" s="383" t="s">
        <v>104</v>
      </c>
      <c r="B197" s="403" t="s">
        <v>119</v>
      </c>
      <c r="C197" s="403" t="s">
        <v>106</v>
      </c>
      <c r="D197" s="406" t="s">
        <v>235</v>
      </c>
      <c r="E197" s="406"/>
      <c r="F197" s="406"/>
      <c r="G197" s="406"/>
      <c r="H197" s="406"/>
      <c r="I197" s="406"/>
      <c r="J197" s="406"/>
      <c r="K197" s="415">
        <f t="shared" si="26"/>
        <v>18811.78</v>
      </c>
      <c r="L197" s="404">
        <v>225741.36</v>
      </c>
    </row>
    <row r="198" spans="1:12">
      <c r="A198" s="383" t="s">
        <v>104</v>
      </c>
      <c r="B198" s="403" t="s">
        <v>123</v>
      </c>
      <c r="C198" s="403" t="s">
        <v>106</v>
      </c>
      <c r="D198" s="406" t="s">
        <v>124</v>
      </c>
      <c r="E198" s="379"/>
      <c r="F198" s="406"/>
      <c r="G198" s="406"/>
      <c r="H198" s="406"/>
      <c r="I198" s="406"/>
      <c r="J198" s="406"/>
      <c r="K198" s="415">
        <f t="shared" si="26"/>
        <v>627.91666666666663</v>
      </c>
      <c r="L198" s="404">
        <v>7535</v>
      </c>
    </row>
    <row r="199" spans="1:12">
      <c r="A199" s="359"/>
      <c r="B199" s="37"/>
      <c r="C199" s="37"/>
      <c r="D199" s="378" t="s">
        <v>125</v>
      </c>
      <c r="E199" s="378"/>
      <c r="F199" s="378"/>
      <c r="G199" s="378"/>
      <c r="H199" s="378"/>
      <c r="I199" s="378" t="s">
        <v>236</v>
      </c>
      <c r="J199" s="378"/>
      <c r="K199" s="380">
        <f t="shared" ref="K199:L199" si="27">SUM(K194:K198)</f>
        <v>41300.761666666665</v>
      </c>
      <c r="L199" s="381">
        <f t="shared" si="27"/>
        <v>495609.14</v>
      </c>
    </row>
    <row r="200" spans="1:12">
      <c r="A200" s="383"/>
      <c r="B200" s="37"/>
      <c r="C200" s="443"/>
      <c r="D200" s="379"/>
      <c r="E200" s="378"/>
      <c r="F200" s="378"/>
      <c r="G200" s="378"/>
      <c r="H200" s="378"/>
      <c r="I200" s="378"/>
      <c r="J200" s="378"/>
      <c r="K200" s="386"/>
      <c r="L200" s="408"/>
    </row>
    <row r="201" spans="1:12">
      <c r="A201" s="359"/>
      <c r="B201" s="37"/>
      <c r="C201" s="37"/>
      <c r="D201" s="378" t="s">
        <v>140</v>
      </c>
      <c r="E201" s="378"/>
      <c r="F201" s="378"/>
      <c r="G201" s="378"/>
      <c r="H201" s="378"/>
      <c r="I201" s="378" t="s">
        <v>255</v>
      </c>
      <c r="J201" s="378"/>
      <c r="K201" s="380">
        <f t="shared" ref="K201:L201" si="28">SUM(K199, )</f>
        <v>41300.761666666665</v>
      </c>
      <c r="L201" s="381">
        <f t="shared" si="28"/>
        <v>495609.14</v>
      </c>
    </row>
    <row r="202" spans="1:12">
      <c r="A202" s="359"/>
      <c r="B202" s="37"/>
      <c r="C202" s="37"/>
      <c r="D202" s="359"/>
      <c r="E202" s="378"/>
      <c r="F202" s="378"/>
      <c r="G202" s="378"/>
      <c r="H202" s="378"/>
      <c r="I202" s="378"/>
      <c r="J202" s="378"/>
      <c r="K202" s="380"/>
      <c r="L202" s="381"/>
    </row>
    <row r="203" spans="1:12">
      <c r="A203" s="359"/>
      <c r="B203" s="37"/>
      <c r="C203" s="37"/>
      <c r="D203" s="359"/>
      <c r="E203" s="378"/>
      <c r="F203" s="378"/>
      <c r="G203" s="378"/>
      <c r="H203" s="378"/>
      <c r="I203" s="378"/>
      <c r="J203" s="378"/>
      <c r="K203" s="380"/>
      <c r="L203" s="381"/>
    </row>
    <row r="204" spans="1:12">
      <c r="A204" s="359"/>
      <c r="B204" s="37"/>
      <c r="C204" s="37"/>
      <c r="D204" s="359"/>
      <c r="E204" s="378"/>
      <c r="F204" s="378"/>
      <c r="G204" s="378"/>
      <c r="H204" s="378"/>
      <c r="I204" s="378"/>
      <c r="J204" s="378"/>
      <c r="K204" s="380"/>
      <c r="L204" s="381"/>
    </row>
    <row r="205" spans="1:12">
      <c r="A205" s="359"/>
      <c r="B205" s="37"/>
      <c r="C205" s="37"/>
      <c r="D205" s="359"/>
      <c r="E205" s="378"/>
      <c r="F205" s="378"/>
      <c r="G205" s="378"/>
      <c r="H205" s="378"/>
      <c r="I205" s="378"/>
      <c r="J205" s="378"/>
      <c r="K205" s="380"/>
      <c r="L205" s="381"/>
    </row>
    <row r="206" spans="1:12">
      <c r="A206" s="359"/>
      <c r="B206" s="37"/>
      <c r="C206" s="37"/>
      <c r="D206" s="359"/>
      <c r="E206" s="378"/>
      <c r="F206" s="378"/>
      <c r="G206" s="378"/>
      <c r="H206" s="378"/>
      <c r="I206" s="378"/>
      <c r="J206" s="378"/>
      <c r="K206" s="380"/>
      <c r="L206" s="381"/>
    </row>
    <row r="207" spans="1:12">
      <c r="A207" s="360" t="s">
        <v>91</v>
      </c>
      <c r="B207" s="376" t="s">
        <v>54</v>
      </c>
      <c r="C207" s="359"/>
      <c r="D207" s="377" t="s">
        <v>93</v>
      </c>
      <c r="E207" s="378"/>
      <c r="F207" s="379"/>
      <c r="G207" s="379"/>
      <c r="H207" s="379"/>
      <c r="I207" s="379"/>
      <c r="J207" s="379"/>
      <c r="K207" s="386"/>
      <c r="L207" s="381"/>
    </row>
    <row r="208" spans="1:12">
      <c r="A208" s="360" t="s">
        <v>94</v>
      </c>
      <c r="B208" s="376" t="s">
        <v>74</v>
      </c>
      <c r="C208" s="359"/>
      <c r="D208" s="377" t="s">
        <v>227</v>
      </c>
      <c r="E208" s="378"/>
      <c r="F208" s="379"/>
      <c r="G208" s="379"/>
      <c r="H208" s="379"/>
      <c r="I208" s="379"/>
      <c r="J208" s="379"/>
      <c r="K208" s="386"/>
      <c r="L208" s="381"/>
    </row>
    <row r="209" spans="1:12">
      <c r="A209" s="360" t="s">
        <v>96</v>
      </c>
      <c r="B209" s="376" t="s">
        <v>54</v>
      </c>
      <c r="C209" s="359"/>
      <c r="D209" s="377" t="s">
        <v>228</v>
      </c>
      <c r="E209" s="378"/>
      <c r="F209" s="378"/>
      <c r="G209" s="379"/>
      <c r="H209" s="379"/>
      <c r="I209" s="379"/>
      <c r="J209" s="379"/>
      <c r="K209" s="386"/>
      <c r="L209" s="381"/>
    </row>
    <row r="210" spans="1:12">
      <c r="A210" s="360" t="s">
        <v>97</v>
      </c>
      <c r="B210" s="376" t="s">
        <v>66</v>
      </c>
      <c r="C210" s="376"/>
      <c r="D210" s="378" t="s">
        <v>229</v>
      </c>
      <c r="E210" s="379"/>
      <c r="F210" s="378"/>
      <c r="G210" s="379"/>
      <c r="H210" s="379"/>
      <c r="I210" s="379"/>
      <c r="J210" s="379"/>
      <c r="K210" s="386"/>
      <c r="L210" s="381"/>
    </row>
    <row r="211" spans="1:12">
      <c r="A211" s="360" t="s">
        <v>99</v>
      </c>
      <c r="B211" s="376" t="s">
        <v>54</v>
      </c>
      <c r="C211" s="376"/>
      <c r="D211" s="378" t="s">
        <v>230</v>
      </c>
      <c r="E211" s="379"/>
      <c r="F211" s="379"/>
      <c r="G211" s="379"/>
      <c r="H211" s="379"/>
      <c r="I211" s="379"/>
      <c r="J211" s="379"/>
      <c r="K211" s="386"/>
      <c r="L211" s="381"/>
    </row>
    <row r="212" spans="1:12">
      <c r="A212" s="359"/>
      <c r="B212" s="37"/>
      <c r="C212" s="37"/>
      <c r="D212" s="359"/>
      <c r="E212" s="378"/>
      <c r="F212" s="378"/>
      <c r="G212" s="378"/>
      <c r="H212" s="378"/>
      <c r="I212" s="378"/>
      <c r="J212" s="378"/>
      <c r="K212" s="380"/>
      <c r="L212" s="381"/>
    </row>
    <row r="213" spans="1:12">
      <c r="A213" s="359"/>
      <c r="B213" s="37"/>
      <c r="C213" s="445">
        <v>110600</v>
      </c>
      <c r="D213" s="378" t="s">
        <v>102</v>
      </c>
      <c r="E213" s="385" t="s">
        <v>274</v>
      </c>
      <c r="F213" s="378"/>
      <c r="G213" s="378"/>
      <c r="H213" s="378"/>
      <c r="I213" s="378"/>
      <c r="J213" s="378"/>
      <c r="K213" s="380"/>
      <c r="L213" s="381"/>
    </row>
    <row r="214" spans="1:12">
      <c r="A214" s="383"/>
      <c r="B214" s="444"/>
      <c r="C214" s="443"/>
      <c r="D214" s="406"/>
      <c r="E214" s="406"/>
      <c r="F214" s="406"/>
      <c r="G214" s="406"/>
      <c r="H214" s="406"/>
      <c r="I214" s="406"/>
      <c r="J214" s="406"/>
      <c r="K214" s="415"/>
      <c r="L214" s="408"/>
    </row>
    <row r="215" spans="1:12">
      <c r="A215" s="383" t="s">
        <v>104</v>
      </c>
      <c r="B215" s="388" t="s">
        <v>108</v>
      </c>
      <c r="C215" s="403" t="s">
        <v>106</v>
      </c>
      <c r="D215" s="406" t="s">
        <v>109</v>
      </c>
      <c r="E215" s="406"/>
      <c r="F215" s="406"/>
      <c r="G215" s="406"/>
      <c r="H215" s="406"/>
      <c r="I215" s="406"/>
      <c r="J215" s="406"/>
      <c r="K215" s="415">
        <f t="shared" ref="K215:K219" si="29">L215/12</f>
        <v>22855.440000000002</v>
      </c>
      <c r="L215" s="389">
        <v>274265.28000000003</v>
      </c>
    </row>
    <row r="216" spans="1:12">
      <c r="A216" s="383" t="s">
        <v>104</v>
      </c>
      <c r="B216" s="388">
        <v>1321</v>
      </c>
      <c r="C216" s="407" t="s">
        <v>106</v>
      </c>
      <c r="D216" s="406" t="s">
        <v>275</v>
      </c>
      <c r="E216" s="406"/>
      <c r="F216" s="406"/>
      <c r="G216" s="406"/>
      <c r="H216" s="406"/>
      <c r="I216" s="406"/>
      <c r="J216" s="406"/>
      <c r="K216" s="415">
        <f t="shared" si="29"/>
        <v>191.38583333333335</v>
      </c>
      <c r="L216" s="389">
        <v>2296.63</v>
      </c>
    </row>
    <row r="217" spans="1:12">
      <c r="A217" s="383" t="s">
        <v>104</v>
      </c>
      <c r="B217" s="388" t="s">
        <v>116</v>
      </c>
      <c r="C217" s="403" t="s">
        <v>106</v>
      </c>
      <c r="D217" s="406" t="s">
        <v>117</v>
      </c>
      <c r="E217" s="406"/>
      <c r="F217" s="406"/>
      <c r="G217" s="406"/>
      <c r="H217" s="406"/>
      <c r="I217" s="406"/>
      <c r="J217" s="406"/>
      <c r="K217" s="415">
        <f t="shared" si="29"/>
        <v>6261.0133333333333</v>
      </c>
      <c r="L217" s="404">
        <v>75132.160000000003</v>
      </c>
    </row>
    <row r="218" spans="1:12">
      <c r="A218" s="383" t="s">
        <v>104</v>
      </c>
      <c r="B218" s="388" t="s">
        <v>119</v>
      </c>
      <c r="C218" s="403" t="s">
        <v>106</v>
      </c>
      <c r="D218" s="140" t="s">
        <v>235</v>
      </c>
      <c r="E218" s="406"/>
      <c r="F218" s="406"/>
      <c r="G218" s="406"/>
      <c r="H218" s="406"/>
      <c r="I218" s="406"/>
      <c r="J218" s="406"/>
      <c r="K218" s="415">
        <f t="shared" si="29"/>
        <v>14710.64</v>
      </c>
      <c r="L218" s="404">
        <v>176527.68</v>
      </c>
    </row>
    <row r="219" spans="1:12">
      <c r="A219" s="383" t="s">
        <v>104</v>
      </c>
      <c r="B219" s="388" t="s">
        <v>123</v>
      </c>
      <c r="C219" s="403" t="s">
        <v>106</v>
      </c>
      <c r="D219" s="140" t="s">
        <v>124</v>
      </c>
      <c r="E219" s="406"/>
      <c r="F219" s="406"/>
      <c r="G219" s="406"/>
      <c r="H219" s="406"/>
      <c r="I219" s="406"/>
      <c r="J219" s="406"/>
      <c r="K219" s="415">
        <f t="shared" si="29"/>
        <v>550</v>
      </c>
      <c r="L219" s="404">
        <v>6600</v>
      </c>
    </row>
    <row r="220" spans="1:12">
      <c r="A220" s="359"/>
      <c r="B220" s="37"/>
      <c r="C220" s="37"/>
      <c r="D220" s="378" t="s">
        <v>125</v>
      </c>
      <c r="E220" s="378"/>
      <c r="F220" s="378"/>
      <c r="G220" s="378"/>
      <c r="H220" s="378"/>
      <c r="I220" s="378" t="s">
        <v>236</v>
      </c>
      <c r="J220" s="378"/>
      <c r="K220" s="380">
        <f t="shared" ref="K220:L220" si="30">SUM(K215:K219)</f>
        <v>44568.479166666672</v>
      </c>
      <c r="L220" s="381">
        <f t="shared" si="30"/>
        <v>534821.75</v>
      </c>
    </row>
    <row r="221" spans="1:12">
      <c r="A221" s="383"/>
      <c r="B221" s="37"/>
      <c r="C221" s="37"/>
      <c r="D221" s="379"/>
      <c r="E221" s="378"/>
      <c r="F221" s="378"/>
      <c r="G221" s="378"/>
      <c r="H221" s="378"/>
      <c r="I221" s="378"/>
      <c r="J221" s="378"/>
      <c r="K221" s="386"/>
      <c r="L221" s="387"/>
    </row>
    <row r="222" spans="1:12">
      <c r="A222" s="383" t="s">
        <v>104</v>
      </c>
      <c r="B222" s="403">
        <v>2111</v>
      </c>
      <c r="C222" s="403" t="s">
        <v>106</v>
      </c>
      <c r="D222" s="406" t="s">
        <v>127</v>
      </c>
      <c r="E222" s="378"/>
      <c r="F222" s="378"/>
      <c r="G222" s="378"/>
      <c r="H222" s="378"/>
      <c r="I222" s="378"/>
      <c r="J222" s="378"/>
      <c r="K222" s="386">
        <f t="shared" ref="K222:K224" si="31">L222/12</f>
        <v>0</v>
      </c>
      <c r="L222" s="408">
        <v>0</v>
      </c>
    </row>
    <row r="223" spans="1:12">
      <c r="A223" s="383" t="s">
        <v>104</v>
      </c>
      <c r="B223" s="403">
        <v>2141</v>
      </c>
      <c r="C223" s="403" t="s">
        <v>106</v>
      </c>
      <c r="D223" s="406" t="s">
        <v>129</v>
      </c>
      <c r="E223" s="378"/>
      <c r="F223" s="378"/>
      <c r="G223" s="378"/>
      <c r="H223" s="378"/>
      <c r="I223" s="378"/>
      <c r="J223" s="378"/>
      <c r="K223" s="386">
        <f t="shared" si="31"/>
        <v>0</v>
      </c>
      <c r="L223" s="408">
        <v>0</v>
      </c>
    </row>
    <row r="224" spans="1:12">
      <c r="A224" s="383" t="s">
        <v>104</v>
      </c>
      <c r="B224" s="403">
        <v>2911</v>
      </c>
      <c r="C224" s="403" t="s">
        <v>106</v>
      </c>
      <c r="D224" s="406" t="s">
        <v>186</v>
      </c>
      <c r="E224" s="378"/>
      <c r="F224" s="378"/>
      <c r="G224" s="378"/>
      <c r="H224" s="378"/>
      <c r="I224" s="378"/>
      <c r="J224" s="378"/>
      <c r="K224" s="386">
        <f t="shared" si="31"/>
        <v>0</v>
      </c>
      <c r="L224" s="408">
        <v>0</v>
      </c>
    </row>
    <row r="225" spans="1:12">
      <c r="A225" s="383"/>
      <c r="B225" s="37"/>
      <c r="C225" s="37"/>
      <c r="D225" s="378" t="s">
        <v>125</v>
      </c>
      <c r="E225" s="378"/>
      <c r="F225" s="378"/>
      <c r="G225" s="378"/>
      <c r="H225" s="378"/>
      <c r="I225" s="378" t="s">
        <v>236</v>
      </c>
      <c r="J225" s="378"/>
      <c r="K225" s="380">
        <f t="shared" ref="K225:L225" si="32">SUM(K222:K224)</f>
        <v>0</v>
      </c>
      <c r="L225" s="381">
        <f t="shared" si="32"/>
        <v>0</v>
      </c>
    </row>
    <row r="226" spans="1:12">
      <c r="A226" s="383"/>
      <c r="B226" s="37"/>
      <c r="C226" s="37"/>
      <c r="D226" s="379"/>
      <c r="E226" s="378"/>
      <c r="F226" s="378"/>
      <c r="G226" s="378"/>
      <c r="H226" s="378"/>
      <c r="I226" s="378"/>
      <c r="J226" s="378"/>
      <c r="K226" s="380"/>
      <c r="L226" s="381"/>
    </row>
    <row r="227" spans="1:12">
      <c r="A227" s="383" t="s">
        <v>104</v>
      </c>
      <c r="B227" s="403">
        <v>3721</v>
      </c>
      <c r="C227" s="403" t="s">
        <v>106</v>
      </c>
      <c r="D227" s="406" t="s">
        <v>137</v>
      </c>
      <c r="E227" s="378"/>
      <c r="F227" s="378"/>
      <c r="G227" s="378"/>
      <c r="H227" s="378"/>
      <c r="I227" s="378"/>
      <c r="J227" s="378"/>
      <c r="K227" s="386">
        <f t="shared" ref="K227:K228" si="33">L227/12</f>
        <v>0</v>
      </c>
      <c r="L227" s="408">
        <v>0</v>
      </c>
    </row>
    <row r="228" spans="1:12">
      <c r="A228" s="383" t="s">
        <v>104</v>
      </c>
      <c r="B228" s="403">
        <v>3751</v>
      </c>
      <c r="C228" s="403" t="s">
        <v>106</v>
      </c>
      <c r="D228" s="406" t="s">
        <v>139</v>
      </c>
      <c r="E228" s="378"/>
      <c r="F228" s="378"/>
      <c r="G228" s="378"/>
      <c r="H228" s="378"/>
      <c r="I228" s="378"/>
      <c r="J228" s="378"/>
      <c r="K228" s="386">
        <f t="shared" si="33"/>
        <v>0</v>
      </c>
      <c r="L228" s="408">
        <v>0</v>
      </c>
    </row>
    <row r="229" spans="1:12">
      <c r="A229" s="383"/>
      <c r="B229" s="37"/>
      <c r="C229" s="443"/>
      <c r="D229" s="378" t="s">
        <v>125</v>
      </c>
      <c r="E229" s="378"/>
      <c r="F229" s="378"/>
      <c r="G229" s="378"/>
      <c r="H229" s="378"/>
      <c r="I229" s="378"/>
      <c r="J229" s="378"/>
      <c r="K229" s="380">
        <f t="shared" ref="K229:L229" si="34">SUM(K227:K228)</f>
        <v>0</v>
      </c>
      <c r="L229" s="381">
        <f t="shared" si="34"/>
        <v>0</v>
      </c>
    </row>
    <row r="230" spans="1:12">
      <c r="A230" s="383"/>
      <c r="B230" s="37"/>
      <c r="C230" s="443"/>
      <c r="D230" s="379"/>
      <c r="E230" s="378"/>
      <c r="F230" s="378"/>
      <c r="G230" s="378"/>
      <c r="H230" s="378"/>
      <c r="I230" s="378"/>
      <c r="J230" s="378"/>
      <c r="K230" s="386"/>
      <c r="L230" s="381"/>
    </row>
    <row r="231" spans="1:12">
      <c r="A231" s="359"/>
      <c r="B231" s="37"/>
      <c r="C231" s="37"/>
      <c r="D231" s="378" t="s">
        <v>140</v>
      </c>
      <c r="E231" s="378"/>
      <c r="F231" s="378"/>
      <c r="G231" s="378"/>
      <c r="H231" s="378"/>
      <c r="I231" s="378" t="s">
        <v>236</v>
      </c>
      <c r="J231" s="378"/>
      <c r="K231" s="380">
        <f t="shared" ref="K231:L231" si="35">SUM(K220,K225+K229)</f>
        <v>44568.479166666672</v>
      </c>
      <c r="L231" s="381">
        <f t="shared" si="35"/>
        <v>534821.75</v>
      </c>
    </row>
    <row r="232" spans="1:12">
      <c r="A232" s="383"/>
      <c r="B232" s="444"/>
      <c r="C232" s="443"/>
      <c r="D232" s="406"/>
      <c r="E232" s="406"/>
      <c r="F232" s="406"/>
      <c r="G232" s="406"/>
      <c r="H232" s="406"/>
      <c r="I232" s="406"/>
      <c r="J232" s="406"/>
      <c r="K232" s="415"/>
      <c r="L232" s="409"/>
    </row>
    <row r="233" spans="1:12">
      <c r="A233" s="383"/>
      <c r="B233" s="444"/>
      <c r="C233" s="443"/>
      <c r="D233" s="406"/>
      <c r="E233" s="406"/>
      <c r="F233" s="406"/>
      <c r="G233" s="406"/>
      <c r="H233" s="406"/>
      <c r="I233" s="406"/>
      <c r="J233" s="406"/>
      <c r="K233" s="415"/>
      <c r="L233" s="409"/>
    </row>
    <row r="234" spans="1:12">
      <c r="A234" s="383"/>
      <c r="B234" s="444"/>
      <c r="C234" s="443"/>
      <c r="D234" s="406"/>
      <c r="E234" s="406"/>
      <c r="F234" s="406"/>
      <c r="G234" s="406"/>
      <c r="H234" s="406"/>
      <c r="I234" s="406"/>
      <c r="J234" s="406"/>
      <c r="K234" s="415"/>
      <c r="L234" s="409"/>
    </row>
    <row r="235" spans="1:12">
      <c r="A235" s="383"/>
      <c r="B235" s="444"/>
      <c r="C235" s="443"/>
      <c r="D235" s="406"/>
      <c r="E235" s="406"/>
      <c r="F235" s="406"/>
      <c r="G235" s="406"/>
      <c r="H235" s="406"/>
      <c r="I235" s="406"/>
      <c r="J235" s="406"/>
      <c r="K235" s="415"/>
      <c r="L235" s="409"/>
    </row>
    <row r="236" spans="1:12">
      <c r="A236" s="383"/>
      <c r="B236" s="444"/>
      <c r="C236" s="443"/>
      <c r="D236" s="406"/>
      <c r="E236" s="406"/>
      <c r="F236" s="406"/>
      <c r="G236" s="406"/>
      <c r="H236" s="406"/>
      <c r="I236" s="406"/>
      <c r="J236" s="406"/>
      <c r="K236" s="415"/>
      <c r="L236" s="409"/>
    </row>
    <row r="237" spans="1:12">
      <c r="A237" s="383"/>
      <c r="B237" s="444"/>
      <c r="C237" s="443"/>
      <c r="D237" s="406"/>
      <c r="E237" s="406"/>
      <c r="F237" s="406"/>
      <c r="G237" s="406"/>
      <c r="H237" s="406"/>
      <c r="I237" s="406"/>
      <c r="J237" s="406"/>
      <c r="K237" s="415"/>
      <c r="L237" s="409"/>
    </row>
    <row r="238" spans="1:12">
      <c r="A238" s="383"/>
      <c r="B238" s="444"/>
      <c r="C238" s="443"/>
      <c r="D238" s="406"/>
      <c r="E238" s="406"/>
      <c r="F238" s="406"/>
      <c r="G238" s="406"/>
      <c r="H238" s="406"/>
      <c r="I238" s="406"/>
      <c r="J238" s="406"/>
      <c r="K238" s="415"/>
      <c r="L238" s="409"/>
    </row>
    <row r="239" spans="1:12">
      <c r="A239" s="383"/>
      <c r="B239" s="444"/>
      <c r="C239" s="443"/>
      <c r="D239" s="406"/>
      <c r="E239" s="406"/>
      <c r="F239" s="406"/>
      <c r="G239" s="406"/>
      <c r="H239" s="406"/>
      <c r="I239" s="406"/>
      <c r="J239" s="406"/>
      <c r="K239" s="415"/>
      <c r="L239" s="409"/>
    </row>
    <row r="240" spans="1:12">
      <c r="A240" s="446" t="s">
        <v>91</v>
      </c>
      <c r="B240" s="376" t="s">
        <v>54</v>
      </c>
      <c r="C240" s="359"/>
      <c r="D240" s="377" t="s">
        <v>93</v>
      </c>
      <c r="E240" s="378"/>
      <c r="F240" s="379"/>
      <c r="G240" s="379"/>
      <c r="H240" s="379"/>
      <c r="I240" s="379"/>
      <c r="J240" s="379"/>
      <c r="K240" s="386"/>
      <c r="L240" s="366"/>
    </row>
    <row r="241" spans="1:12">
      <c r="A241" s="446" t="s">
        <v>94</v>
      </c>
      <c r="B241" s="376" t="s">
        <v>74</v>
      </c>
      <c r="C241" s="359"/>
      <c r="D241" s="377" t="s">
        <v>227</v>
      </c>
      <c r="E241" s="378"/>
      <c r="F241" s="379"/>
      <c r="G241" s="379"/>
      <c r="H241" s="379"/>
      <c r="I241" s="379"/>
      <c r="J241" s="379"/>
      <c r="K241" s="386"/>
      <c r="L241" s="366"/>
    </row>
    <row r="242" spans="1:12">
      <c r="A242" s="446" t="s">
        <v>96</v>
      </c>
      <c r="B242" s="376" t="s">
        <v>54</v>
      </c>
      <c r="C242" s="359"/>
      <c r="D242" s="377" t="s">
        <v>228</v>
      </c>
      <c r="E242" s="378"/>
      <c r="F242" s="378"/>
      <c r="G242" s="379"/>
      <c r="H242" s="379"/>
      <c r="I242" s="379"/>
      <c r="J242" s="379"/>
      <c r="K242" s="386"/>
      <c r="L242" s="366"/>
    </row>
    <row r="243" spans="1:12">
      <c r="A243" s="446" t="s">
        <v>97</v>
      </c>
      <c r="B243" s="376" t="s">
        <v>66</v>
      </c>
      <c r="C243" s="376"/>
      <c r="D243" s="378" t="s">
        <v>229</v>
      </c>
      <c r="E243" s="379"/>
      <c r="F243" s="378"/>
      <c r="G243" s="379"/>
      <c r="H243" s="379"/>
      <c r="I243" s="379"/>
      <c r="J243" s="379"/>
      <c r="K243" s="386"/>
      <c r="L243" s="366"/>
    </row>
    <row r="244" spans="1:12">
      <c r="A244" s="446" t="s">
        <v>99</v>
      </c>
      <c r="B244" s="376" t="s">
        <v>54</v>
      </c>
      <c r="C244" s="376"/>
      <c r="D244" s="378" t="s">
        <v>230</v>
      </c>
      <c r="E244" s="379"/>
      <c r="F244" s="379"/>
      <c r="G244" s="379"/>
      <c r="H244" s="379"/>
      <c r="I244" s="379"/>
      <c r="J244" s="379"/>
      <c r="K244" s="386"/>
      <c r="L244" s="366"/>
    </row>
    <row r="245" spans="1:12" ht="9" customHeight="1">
      <c r="A245" s="447"/>
      <c r="B245" s="35"/>
      <c r="C245" s="35"/>
      <c r="D245" s="35"/>
      <c r="E245" s="35"/>
      <c r="F245" s="35"/>
      <c r="G245" s="35"/>
      <c r="H245" s="35"/>
      <c r="I245" s="35"/>
      <c r="J245" s="35"/>
      <c r="K245" s="437"/>
      <c r="L245" s="366"/>
    </row>
    <row r="246" spans="1:12">
      <c r="A246" s="447"/>
      <c r="B246" s="35"/>
      <c r="C246" s="448">
        <v>110700</v>
      </c>
      <c r="D246" s="378" t="s">
        <v>102</v>
      </c>
      <c r="E246" s="449" t="s">
        <v>279</v>
      </c>
      <c r="F246" s="35"/>
      <c r="G246" s="35"/>
      <c r="H246" s="35"/>
      <c r="I246" s="35"/>
      <c r="J246" s="35"/>
      <c r="K246" s="437"/>
      <c r="L246" s="366"/>
    </row>
    <row r="247" spans="1:12" ht="8.25" customHeight="1">
      <c r="A247" s="447"/>
      <c r="B247" s="35"/>
      <c r="C247" s="35"/>
      <c r="D247" s="35"/>
      <c r="E247" s="35"/>
      <c r="F247" s="35"/>
      <c r="G247" s="35"/>
      <c r="H247" s="35"/>
      <c r="I247" s="35"/>
      <c r="J247" s="35"/>
      <c r="K247" s="437"/>
      <c r="L247" s="366"/>
    </row>
    <row r="248" spans="1:12">
      <c r="A248" s="383" t="s">
        <v>104</v>
      </c>
      <c r="B248" s="388" t="s">
        <v>108</v>
      </c>
      <c r="C248" s="450" t="s">
        <v>106</v>
      </c>
      <c r="D248" s="406" t="s">
        <v>109</v>
      </c>
      <c r="E248" s="35"/>
      <c r="F248" s="35"/>
      <c r="G248" s="35"/>
      <c r="H248" s="35"/>
      <c r="I248" s="35"/>
      <c r="J248" s="35"/>
      <c r="K248" s="451">
        <f t="shared" ref="K248:K252" si="36">L248/12</f>
        <v>5080.82</v>
      </c>
      <c r="L248" s="404">
        <v>60969.84</v>
      </c>
    </row>
    <row r="249" spans="1:12">
      <c r="A249" s="383" t="s">
        <v>104</v>
      </c>
      <c r="B249" s="388" t="s">
        <v>114</v>
      </c>
      <c r="C249" s="450" t="s">
        <v>106</v>
      </c>
      <c r="D249" s="406" t="s">
        <v>115</v>
      </c>
      <c r="E249" s="35"/>
      <c r="F249" s="35"/>
      <c r="G249" s="35"/>
      <c r="H249" s="35"/>
      <c r="I249" s="35"/>
      <c r="J249" s="35"/>
      <c r="K249" s="451">
        <f t="shared" si="36"/>
        <v>110.08416666666666</v>
      </c>
      <c r="L249" s="404">
        <v>1321.01</v>
      </c>
    </row>
    <row r="250" spans="1:12">
      <c r="A250" s="452" t="s">
        <v>104</v>
      </c>
      <c r="B250" s="388" t="s">
        <v>116</v>
      </c>
      <c r="C250" s="450" t="s">
        <v>106</v>
      </c>
      <c r="D250" s="406" t="s">
        <v>117</v>
      </c>
      <c r="E250" s="35"/>
      <c r="F250" s="35"/>
      <c r="G250" s="35"/>
      <c r="H250" s="35"/>
      <c r="I250" s="35"/>
      <c r="J250" s="35"/>
      <c r="K250" s="451">
        <f t="shared" si="36"/>
        <v>1454.0333333333335</v>
      </c>
      <c r="L250" s="404">
        <v>17448.400000000001</v>
      </c>
    </row>
    <row r="251" spans="1:12">
      <c r="A251" s="383" t="s">
        <v>104</v>
      </c>
      <c r="B251" s="388" t="s">
        <v>119</v>
      </c>
      <c r="C251" s="450" t="s">
        <v>106</v>
      </c>
      <c r="D251" s="406" t="s">
        <v>235</v>
      </c>
      <c r="E251" s="35"/>
      <c r="F251" s="35"/>
      <c r="G251" s="35"/>
      <c r="H251" s="35"/>
      <c r="I251" s="35"/>
      <c r="J251" s="35"/>
      <c r="K251" s="451">
        <f t="shared" si="36"/>
        <v>3643.3799999999997</v>
      </c>
      <c r="L251" s="404">
        <v>43720.56</v>
      </c>
    </row>
    <row r="252" spans="1:12">
      <c r="A252" s="383" t="s">
        <v>104</v>
      </c>
      <c r="B252" s="388" t="s">
        <v>123</v>
      </c>
      <c r="C252" s="450" t="s">
        <v>106</v>
      </c>
      <c r="D252" s="406" t="s">
        <v>124</v>
      </c>
      <c r="E252" s="19"/>
      <c r="F252" s="35"/>
      <c r="G252" s="35"/>
      <c r="H252" s="35"/>
      <c r="I252" s="19"/>
      <c r="J252" s="35"/>
      <c r="K252" s="451">
        <f t="shared" si="36"/>
        <v>375.83333333333331</v>
      </c>
      <c r="L252" s="404">
        <v>4510</v>
      </c>
    </row>
    <row r="253" spans="1:12">
      <c r="A253" s="447"/>
      <c r="B253" s="388"/>
      <c r="C253" s="35"/>
      <c r="D253" s="378" t="s">
        <v>125</v>
      </c>
      <c r="E253" s="378"/>
      <c r="F253" s="35"/>
      <c r="G253" s="35"/>
      <c r="H253" s="35"/>
      <c r="I253" s="19" t="s">
        <v>236</v>
      </c>
      <c r="J253" s="35"/>
      <c r="K253" s="453">
        <f t="shared" ref="K253:L253" si="37">SUM(K248:K252)</f>
        <v>10664.150833333333</v>
      </c>
      <c r="L253" s="454">
        <f t="shared" si="37"/>
        <v>127969.81</v>
      </c>
    </row>
    <row r="254" spans="1:12" ht="7.5" customHeight="1">
      <c r="A254" s="452"/>
      <c r="B254" s="388"/>
      <c r="C254" s="450"/>
      <c r="D254" s="406"/>
      <c r="E254" s="35"/>
      <c r="F254" s="35"/>
      <c r="G254" s="35"/>
      <c r="H254" s="35"/>
      <c r="I254" s="35"/>
      <c r="J254" s="35"/>
      <c r="K254" s="451"/>
      <c r="L254" s="435"/>
    </row>
    <row r="255" spans="1:12">
      <c r="A255" s="447"/>
      <c r="B255" s="35"/>
      <c r="C255" s="35"/>
      <c r="D255" s="378" t="s">
        <v>140</v>
      </c>
      <c r="E255" s="19"/>
      <c r="F255" s="35"/>
      <c r="G255" s="35"/>
      <c r="H255" s="35"/>
      <c r="I255" s="19" t="s">
        <v>255</v>
      </c>
      <c r="J255" s="35"/>
      <c r="K255" s="453">
        <f>SUM(K253)</f>
        <v>10664.150833333333</v>
      </c>
      <c r="L255" s="454">
        <f>SUM(L253)</f>
        <v>127969.81</v>
      </c>
    </row>
    <row r="256" spans="1:12">
      <c r="A256" s="383"/>
      <c r="B256" s="444"/>
      <c r="C256" s="443"/>
      <c r="D256" s="406"/>
      <c r="E256" s="406"/>
      <c r="F256" s="406"/>
      <c r="G256" s="406"/>
      <c r="H256" s="406"/>
      <c r="I256" s="406"/>
      <c r="J256" s="406"/>
      <c r="K256" s="415"/>
      <c r="L256" s="409"/>
    </row>
    <row r="257" spans="1:12" ht="10.5" customHeight="1">
      <c r="A257" s="383"/>
      <c r="B257" s="444"/>
      <c r="C257" s="443"/>
      <c r="D257" s="378" t="s">
        <v>152</v>
      </c>
      <c r="E257" s="378"/>
      <c r="F257" s="378"/>
      <c r="G257" s="378"/>
      <c r="H257" s="378" t="s">
        <v>282</v>
      </c>
      <c r="I257" s="378"/>
      <c r="J257" s="378"/>
      <c r="K257" s="380">
        <f>SUM(K255,K231,K201,K184,K138,K106,K65)</f>
        <v>4948345.7958333334</v>
      </c>
      <c r="L257" s="381">
        <f>SUM(L255,L231,L201,L184,L138,L106,L65)</f>
        <v>59380149.549999997</v>
      </c>
    </row>
    <row r="258" spans="1:12" ht="8.25" customHeight="1">
      <c r="A258" s="383"/>
      <c r="B258" s="444"/>
      <c r="C258" s="443"/>
      <c r="D258" s="406"/>
      <c r="E258" s="406"/>
      <c r="F258" s="406"/>
      <c r="G258" s="406"/>
      <c r="H258" s="406"/>
      <c r="I258" s="406"/>
      <c r="J258" s="406"/>
      <c r="K258" s="415"/>
      <c r="L258" s="409"/>
    </row>
    <row r="259" spans="1:12">
      <c r="A259" s="360" t="s">
        <v>91</v>
      </c>
      <c r="B259" s="376" t="s">
        <v>288</v>
      </c>
      <c r="C259" s="383"/>
      <c r="D259" s="378" t="s">
        <v>138</v>
      </c>
      <c r="E259" s="378"/>
      <c r="F259" s="378"/>
      <c r="G259" s="378"/>
      <c r="H259" s="378"/>
      <c r="I259" s="378"/>
      <c r="J259" s="378"/>
      <c r="K259" s="380"/>
      <c r="L259" s="381"/>
    </row>
    <row r="260" spans="1:12">
      <c r="A260" s="360" t="s">
        <v>94</v>
      </c>
      <c r="B260" s="376" t="s">
        <v>92</v>
      </c>
      <c r="C260" s="383"/>
      <c r="D260" s="378" t="s">
        <v>289</v>
      </c>
      <c r="E260" s="378"/>
      <c r="F260" s="378"/>
      <c r="G260" s="378"/>
      <c r="H260" s="378"/>
      <c r="I260" s="378"/>
      <c r="J260" s="378"/>
      <c r="K260" s="380"/>
      <c r="L260" s="381"/>
    </row>
    <row r="261" spans="1:12">
      <c r="A261" s="360" t="s">
        <v>96</v>
      </c>
      <c r="B261" s="376" t="s">
        <v>92</v>
      </c>
      <c r="C261" s="383"/>
      <c r="D261" s="378" t="s">
        <v>290</v>
      </c>
      <c r="E261" s="378"/>
      <c r="F261" s="378"/>
      <c r="G261" s="378"/>
      <c r="H261" s="378"/>
      <c r="I261" s="378"/>
      <c r="J261" s="378"/>
      <c r="K261" s="380"/>
      <c r="L261" s="381"/>
    </row>
    <row r="262" spans="1:12">
      <c r="A262" s="360" t="s">
        <v>97</v>
      </c>
      <c r="B262" s="376" t="s">
        <v>66</v>
      </c>
      <c r="C262" s="383"/>
      <c r="D262" s="378" t="s">
        <v>229</v>
      </c>
      <c r="E262" s="378"/>
      <c r="F262" s="378"/>
      <c r="G262" s="378"/>
      <c r="H262" s="378"/>
      <c r="I262" s="378"/>
      <c r="J262" s="378"/>
      <c r="K262" s="380"/>
      <c r="L262" s="381"/>
    </row>
    <row r="263" spans="1:12">
      <c r="A263" s="360" t="s">
        <v>99</v>
      </c>
      <c r="B263" s="376" t="s">
        <v>66</v>
      </c>
      <c r="C263" s="383"/>
      <c r="D263" s="378" t="s">
        <v>118</v>
      </c>
      <c r="E263" s="378"/>
      <c r="F263" s="378"/>
      <c r="G263" s="378"/>
      <c r="H263" s="378"/>
      <c r="I263" s="378"/>
      <c r="J263" s="378"/>
      <c r="K263" s="380"/>
      <c r="L263" s="381"/>
    </row>
    <row r="264" spans="1:12" ht="8.25" customHeight="1">
      <c r="A264" s="376"/>
      <c r="B264" s="376"/>
      <c r="C264" s="383"/>
      <c r="D264" s="378"/>
      <c r="E264" s="378"/>
      <c r="F264" s="378"/>
      <c r="G264" s="378"/>
      <c r="H264" s="378"/>
      <c r="I264" s="378"/>
      <c r="J264" s="378"/>
      <c r="K264" s="380"/>
      <c r="L264" s="381"/>
    </row>
    <row r="265" spans="1:12">
      <c r="A265" s="359"/>
      <c r="B265" s="359"/>
      <c r="C265" s="445">
        <v>120100</v>
      </c>
      <c r="D265" s="378" t="s">
        <v>102</v>
      </c>
      <c r="E265" s="385" t="s">
        <v>291</v>
      </c>
      <c r="F265" s="385"/>
      <c r="G265" s="378"/>
      <c r="H265" s="378"/>
      <c r="I265" s="378"/>
      <c r="J265" s="378"/>
      <c r="K265" s="380"/>
      <c r="L265" s="381"/>
    </row>
    <row r="266" spans="1:12">
      <c r="A266" s="37" t="s">
        <v>104</v>
      </c>
      <c r="B266" s="403" t="s">
        <v>105</v>
      </c>
      <c r="C266" s="403" t="s">
        <v>106</v>
      </c>
      <c r="D266" s="406" t="s">
        <v>107</v>
      </c>
      <c r="E266" s="406"/>
      <c r="F266" s="406"/>
      <c r="G266" s="406"/>
      <c r="H266" s="406"/>
      <c r="I266" s="406"/>
      <c r="J266" s="406"/>
      <c r="K266" s="415">
        <f t="shared" ref="K266:K273" si="38">L266/12</f>
        <v>2110524.2200000002</v>
      </c>
      <c r="L266" s="404">
        <v>25326290.640000001</v>
      </c>
    </row>
    <row r="267" spans="1:12">
      <c r="A267" s="37" t="s">
        <v>104</v>
      </c>
      <c r="B267" s="403" t="s">
        <v>108</v>
      </c>
      <c r="C267" s="403" t="s">
        <v>106</v>
      </c>
      <c r="D267" s="406" t="s">
        <v>109</v>
      </c>
      <c r="E267" s="406"/>
      <c r="F267" s="406"/>
      <c r="G267" s="406"/>
      <c r="H267" s="406"/>
      <c r="I267" s="406"/>
      <c r="J267" s="406"/>
      <c r="K267" s="415">
        <f t="shared" si="38"/>
        <v>73510.880000000005</v>
      </c>
      <c r="L267" s="404">
        <v>882130.56</v>
      </c>
    </row>
    <row r="268" spans="1:12">
      <c r="A268" s="37" t="s">
        <v>104</v>
      </c>
      <c r="B268" s="403" t="s">
        <v>112</v>
      </c>
      <c r="C268" s="403" t="s">
        <v>106</v>
      </c>
      <c r="D268" s="406" t="s">
        <v>113</v>
      </c>
      <c r="E268" s="406"/>
      <c r="F268" s="406"/>
      <c r="G268" s="406"/>
      <c r="H268" s="406"/>
      <c r="I268" s="406"/>
      <c r="J268" s="406"/>
      <c r="K268" s="415">
        <f t="shared" si="38"/>
        <v>78093</v>
      </c>
      <c r="L268" s="404">
        <v>937116</v>
      </c>
    </row>
    <row r="269" spans="1:12">
      <c r="A269" s="37" t="s">
        <v>104</v>
      </c>
      <c r="B269" s="403" t="s">
        <v>114</v>
      </c>
      <c r="C269" s="403" t="s">
        <v>106</v>
      </c>
      <c r="D269" s="406" t="s">
        <v>115</v>
      </c>
      <c r="E269" s="406"/>
      <c r="F269" s="406"/>
      <c r="G269" s="406"/>
      <c r="H269" s="406"/>
      <c r="I269" s="406"/>
      <c r="J269" s="406"/>
      <c r="K269" s="415">
        <f t="shared" si="38"/>
        <v>47320.745833333327</v>
      </c>
      <c r="L269" s="404">
        <v>567848.94999999995</v>
      </c>
    </row>
    <row r="270" spans="1:12">
      <c r="A270" s="37" t="s">
        <v>104</v>
      </c>
      <c r="B270" s="403" t="s">
        <v>116</v>
      </c>
      <c r="C270" s="403" t="s">
        <v>106</v>
      </c>
      <c r="D270" s="406" t="s">
        <v>117</v>
      </c>
      <c r="E270" s="406"/>
      <c r="F270" s="406"/>
      <c r="G270" s="406"/>
      <c r="H270" s="406"/>
      <c r="I270" s="406"/>
      <c r="J270" s="406"/>
      <c r="K270" s="415">
        <f t="shared" si="38"/>
        <v>375874.43416666664</v>
      </c>
      <c r="L270" s="404">
        <v>4510493.21</v>
      </c>
    </row>
    <row r="271" spans="1:12">
      <c r="A271" s="37" t="s">
        <v>104</v>
      </c>
      <c r="B271" s="403" t="s">
        <v>119</v>
      </c>
      <c r="C271" s="403" t="s">
        <v>106</v>
      </c>
      <c r="D271" s="406" t="s">
        <v>235</v>
      </c>
      <c r="E271" s="406"/>
      <c r="F271" s="406"/>
      <c r="G271" s="406"/>
      <c r="H271" s="406"/>
      <c r="I271" s="406"/>
      <c r="J271" s="406"/>
      <c r="K271" s="415">
        <f t="shared" si="38"/>
        <v>36602.400000000001</v>
      </c>
      <c r="L271" s="404">
        <v>439228.8</v>
      </c>
    </row>
    <row r="272" spans="1:12">
      <c r="A272" s="37" t="s">
        <v>104</v>
      </c>
      <c r="B272" s="403" t="s">
        <v>121</v>
      </c>
      <c r="C272" s="403" t="s">
        <v>106</v>
      </c>
      <c r="D272" s="406" t="s">
        <v>122</v>
      </c>
      <c r="E272" s="406"/>
      <c r="F272" s="406"/>
      <c r="G272" s="406"/>
      <c r="H272" s="406"/>
      <c r="I272" s="406"/>
      <c r="J272" s="406"/>
      <c r="K272" s="415">
        <f t="shared" si="38"/>
        <v>201780</v>
      </c>
      <c r="L272" s="391">
        <v>2421360</v>
      </c>
    </row>
    <row r="273" spans="1:12">
      <c r="A273" s="37" t="s">
        <v>104</v>
      </c>
      <c r="B273" s="403" t="s">
        <v>123</v>
      </c>
      <c r="C273" s="403" t="s">
        <v>106</v>
      </c>
      <c r="D273" s="406" t="s">
        <v>124</v>
      </c>
      <c r="E273" s="406"/>
      <c r="F273" s="406"/>
      <c r="G273" s="406"/>
      <c r="H273" s="406"/>
      <c r="I273" s="406"/>
      <c r="J273" s="406"/>
      <c r="K273" s="415">
        <f t="shared" si="38"/>
        <v>94574.977499999994</v>
      </c>
      <c r="L273" s="404">
        <v>1134899.73</v>
      </c>
    </row>
    <row r="274" spans="1:12">
      <c r="A274" s="359"/>
      <c r="B274" s="359"/>
      <c r="C274" s="37"/>
      <c r="D274" s="378" t="s">
        <v>125</v>
      </c>
      <c r="E274" s="378"/>
      <c r="F274" s="378"/>
      <c r="G274" s="378"/>
      <c r="H274" s="378"/>
      <c r="I274" s="378" t="s">
        <v>236</v>
      </c>
      <c r="J274" s="378"/>
      <c r="K274" s="380">
        <f t="shared" ref="K274:L274" si="39">SUM(K266:K273)</f>
        <v>3018280.6574999997</v>
      </c>
      <c r="L274" s="381">
        <f t="shared" si="39"/>
        <v>36219367.889999993</v>
      </c>
    </row>
    <row r="275" spans="1:12">
      <c r="A275" s="37" t="s">
        <v>104</v>
      </c>
      <c r="B275" s="403">
        <v>2111</v>
      </c>
      <c r="C275" s="403" t="s">
        <v>106</v>
      </c>
      <c r="D275" s="406" t="s">
        <v>127</v>
      </c>
      <c r="E275" s="378"/>
      <c r="F275" s="378"/>
      <c r="G275" s="378"/>
      <c r="H275" s="378"/>
      <c r="I275" s="378"/>
      <c r="J275" s="378"/>
      <c r="K275" s="386">
        <f t="shared" ref="K275:K280" si="40">L275/12</f>
        <v>0</v>
      </c>
      <c r="L275" s="408">
        <v>0</v>
      </c>
    </row>
    <row r="276" spans="1:12">
      <c r="A276" s="37" t="s">
        <v>104</v>
      </c>
      <c r="B276" s="403">
        <v>2161</v>
      </c>
      <c r="C276" s="403" t="s">
        <v>106</v>
      </c>
      <c r="D276" s="406" t="s">
        <v>131</v>
      </c>
      <c r="E276" s="378"/>
      <c r="F276" s="378"/>
      <c r="G276" s="378"/>
      <c r="H276" s="378"/>
      <c r="I276" s="378"/>
      <c r="J276" s="378"/>
      <c r="K276" s="386">
        <f t="shared" si="40"/>
        <v>0</v>
      </c>
      <c r="L276" s="408">
        <v>0</v>
      </c>
    </row>
    <row r="277" spans="1:12">
      <c r="A277" s="37" t="s">
        <v>104</v>
      </c>
      <c r="B277" s="403">
        <v>2211</v>
      </c>
      <c r="C277" s="403" t="s">
        <v>106</v>
      </c>
      <c r="D277" s="406" t="s">
        <v>132</v>
      </c>
      <c r="E277" s="378"/>
      <c r="F277" s="378"/>
      <c r="G277" s="378"/>
      <c r="H277" s="378"/>
      <c r="I277" s="378"/>
      <c r="J277" s="378"/>
      <c r="K277" s="386">
        <f t="shared" si="40"/>
        <v>0</v>
      </c>
      <c r="L277" s="408">
        <v>0</v>
      </c>
    </row>
    <row r="278" spans="1:12">
      <c r="A278" s="37" t="s">
        <v>104</v>
      </c>
      <c r="B278" s="403">
        <v>2461</v>
      </c>
      <c r="C278" s="403" t="s">
        <v>106</v>
      </c>
      <c r="D278" s="406" t="s">
        <v>215</v>
      </c>
      <c r="E278" s="378"/>
      <c r="F278" s="378"/>
      <c r="G278" s="378"/>
      <c r="H278" s="378"/>
      <c r="I278" s="378"/>
      <c r="J278" s="378"/>
      <c r="K278" s="386">
        <f t="shared" si="40"/>
        <v>0</v>
      </c>
      <c r="L278" s="408">
        <v>0</v>
      </c>
    </row>
    <row r="279" spans="1:12">
      <c r="A279" s="37" t="s">
        <v>104</v>
      </c>
      <c r="B279" s="403">
        <v>2611</v>
      </c>
      <c r="C279" s="403" t="s">
        <v>106</v>
      </c>
      <c r="D279" s="406" t="s">
        <v>133</v>
      </c>
      <c r="E279" s="378"/>
      <c r="F279" s="378"/>
      <c r="G279" s="378"/>
      <c r="H279" s="378"/>
      <c r="I279" s="378"/>
      <c r="J279" s="378"/>
      <c r="K279" s="386">
        <f t="shared" si="40"/>
        <v>191666.66666666666</v>
      </c>
      <c r="L279" s="408">
        <v>2300000</v>
      </c>
    </row>
    <row r="280" spans="1:12">
      <c r="A280" s="37" t="s">
        <v>104</v>
      </c>
      <c r="B280" s="403">
        <v>2721</v>
      </c>
      <c r="C280" s="403" t="s">
        <v>106</v>
      </c>
      <c r="D280" s="406" t="s">
        <v>243</v>
      </c>
      <c r="E280" s="378"/>
      <c r="F280" s="378"/>
      <c r="G280" s="378"/>
      <c r="H280" s="378"/>
      <c r="I280" s="378"/>
      <c r="J280" s="378"/>
      <c r="K280" s="386">
        <f t="shared" si="40"/>
        <v>0</v>
      </c>
      <c r="L280" s="408">
        <v>0</v>
      </c>
    </row>
    <row r="281" spans="1:12">
      <c r="A281" s="37"/>
      <c r="B281" s="403"/>
      <c r="C281" s="403"/>
      <c r="D281" s="406"/>
      <c r="E281" s="378"/>
      <c r="F281" s="378"/>
      <c r="G281" s="378"/>
      <c r="H281" s="378"/>
      <c r="I281" s="378"/>
      <c r="J281" s="378"/>
      <c r="K281" s="386"/>
      <c r="L281" s="408"/>
    </row>
    <row r="282" spans="1:12">
      <c r="A282" s="359"/>
      <c r="B282" s="37"/>
      <c r="C282" s="37"/>
      <c r="D282" s="378" t="s">
        <v>125</v>
      </c>
      <c r="E282" s="378"/>
      <c r="F282" s="378"/>
      <c r="G282" s="378"/>
      <c r="H282" s="378"/>
      <c r="I282" s="378" t="s">
        <v>236</v>
      </c>
      <c r="J282" s="378"/>
      <c r="K282" s="380">
        <f t="shared" ref="K282" si="41">SUM(K275:K280)</f>
        <v>191666.66666666666</v>
      </c>
      <c r="L282" s="381">
        <f>SUM(L275:L280)</f>
        <v>2300000</v>
      </c>
    </row>
    <row r="283" spans="1:12">
      <c r="A283" s="359"/>
      <c r="B283" s="37"/>
      <c r="C283" s="37"/>
      <c r="D283" s="379"/>
      <c r="E283" s="378"/>
      <c r="F283" s="378"/>
      <c r="G283" s="378"/>
      <c r="H283" s="378"/>
      <c r="I283" s="378"/>
      <c r="J283" s="378"/>
      <c r="K283" s="380"/>
      <c r="L283" s="381"/>
    </row>
    <row r="284" spans="1:12">
      <c r="A284" s="37" t="s">
        <v>104</v>
      </c>
      <c r="B284" s="403">
        <v>3111</v>
      </c>
      <c r="C284" s="403" t="s">
        <v>106</v>
      </c>
      <c r="D284" s="406" t="s">
        <v>244</v>
      </c>
      <c r="E284" s="378"/>
      <c r="F284" s="378"/>
      <c r="G284" s="378"/>
      <c r="H284" s="378"/>
      <c r="I284" s="378"/>
      <c r="J284" s="378"/>
      <c r="K284" s="386">
        <f t="shared" ref="K284:K289" si="42">L284/12</f>
        <v>5833.333333333333</v>
      </c>
      <c r="L284" s="408">
        <v>70000</v>
      </c>
    </row>
    <row r="285" spans="1:12">
      <c r="A285" s="37" t="s">
        <v>104</v>
      </c>
      <c r="B285" s="403">
        <v>3131</v>
      </c>
      <c r="C285" s="403" t="s">
        <v>106</v>
      </c>
      <c r="D285" s="406" t="s">
        <v>169</v>
      </c>
      <c r="E285" s="378"/>
      <c r="F285" s="378"/>
      <c r="G285" s="378"/>
      <c r="H285" s="378"/>
      <c r="I285" s="378"/>
      <c r="J285" s="378"/>
      <c r="K285" s="386">
        <f t="shared" si="42"/>
        <v>0</v>
      </c>
      <c r="L285" s="408">
        <v>0</v>
      </c>
    </row>
    <row r="286" spans="1:12">
      <c r="A286" s="37" t="s">
        <v>104</v>
      </c>
      <c r="B286" s="403">
        <v>3141</v>
      </c>
      <c r="C286" s="403" t="s">
        <v>106</v>
      </c>
      <c r="D286" s="406" t="s">
        <v>150</v>
      </c>
      <c r="E286" s="378"/>
      <c r="F286" s="378"/>
      <c r="G286" s="378"/>
      <c r="H286" s="378"/>
      <c r="I286" s="378"/>
      <c r="J286" s="378"/>
      <c r="K286" s="386">
        <f t="shared" si="42"/>
        <v>1666.6666666666667</v>
      </c>
      <c r="L286" s="408">
        <v>20000</v>
      </c>
    </row>
    <row r="287" spans="1:12">
      <c r="A287" s="37" t="s">
        <v>104</v>
      </c>
      <c r="B287" s="403">
        <v>3221</v>
      </c>
      <c r="C287" s="403" t="s">
        <v>106</v>
      </c>
      <c r="D287" s="406" t="s">
        <v>171</v>
      </c>
      <c r="E287" s="378"/>
      <c r="F287" s="378"/>
      <c r="G287" s="378"/>
      <c r="H287" s="378"/>
      <c r="I287" s="378"/>
      <c r="J287" s="378"/>
      <c r="K287" s="386">
        <f t="shared" si="42"/>
        <v>0</v>
      </c>
      <c r="L287" s="408">
        <v>0</v>
      </c>
    </row>
    <row r="288" spans="1:12">
      <c r="A288" s="37" t="s">
        <v>104</v>
      </c>
      <c r="B288" s="403">
        <v>3361</v>
      </c>
      <c r="C288" s="403" t="s">
        <v>106</v>
      </c>
      <c r="D288" s="406" t="s">
        <v>134</v>
      </c>
      <c r="E288" s="378"/>
      <c r="F288" s="378"/>
      <c r="G288" s="378"/>
      <c r="H288" s="378"/>
      <c r="I288" s="378"/>
      <c r="J288" s="378"/>
      <c r="K288" s="386">
        <f t="shared" si="42"/>
        <v>0</v>
      </c>
      <c r="L288" s="408">
        <v>0</v>
      </c>
    </row>
    <row r="289" spans="1:12">
      <c r="A289" s="37" t="s">
        <v>104</v>
      </c>
      <c r="B289" s="403">
        <v>3581</v>
      </c>
      <c r="C289" s="403" t="s">
        <v>106</v>
      </c>
      <c r="D289" s="406" t="s">
        <v>302</v>
      </c>
      <c r="E289" s="378"/>
      <c r="F289" s="378"/>
      <c r="G289" s="378"/>
      <c r="H289" s="378"/>
      <c r="I289" s="378"/>
      <c r="J289" s="378"/>
      <c r="K289" s="386">
        <f t="shared" si="42"/>
        <v>13000000</v>
      </c>
      <c r="L289" s="408">
        <v>156000000</v>
      </c>
    </row>
    <row r="290" spans="1:12">
      <c r="A290" s="359"/>
      <c r="B290" s="359"/>
      <c r="C290" s="37"/>
      <c r="D290" s="378" t="s">
        <v>125</v>
      </c>
      <c r="E290" s="378"/>
      <c r="F290" s="378"/>
      <c r="G290" s="378"/>
      <c r="H290" s="378"/>
      <c r="I290" s="378" t="s">
        <v>236</v>
      </c>
      <c r="J290" s="378"/>
      <c r="K290" s="380">
        <f t="shared" ref="K290:L290" si="43">SUM(K284:K289)</f>
        <v>13007500</v>
      </c>
      <c r="L290" s="381">
        <f t="shared" si="43"/>
        <v>156090000</v>
      </c>
    </row>
    <row r="291" spans="1:12">
      <c r="A291" s="359"/>
      <c r="B291" s="359"/>
      <c r="C291" s="37"/>
      <c r="D291" s="378"/>
      <c r="E291" s="378"/>
      <c r="F291" s="378"/>
      <c r="G291" s="378"/>
      <c r="H291" s="378"/>
      <c r="I291" s="378"/>
      <c r="J291" s="378"/>
      <c r="K291" s="380"/>
      <c r="L291" s="381"/>
    </row>
    <row r="292" spans="1:12">
      <c r="A292" s="359"/>
      <c r="B292" s="359"/>
      <c r="C292" s="37"/>
      <c r="D292" s="378"/>
      <c r="E292" s="378"/>
      <c r="F292" s="378"/>
      <c r="G292" s="378"/>
      <c r="H292" s="378"/>
      <c r="I292" s="378"/>
      <c r="J292" s="378"/>
      <c r="K292" s="380"/>
      <c r="L292" s="381"/>
    </row>
    <row r="293" spans="1:12">
      <c r="A293" s="359"/>
      <c r="B293" s="359"/>
      <c r="C293" s="37"/>
      <c r="D293" s="378" t="s">
        <v>140</v>
      </c>
      <c r="E293" s="378"/>
      <c r="F293" s="378"/>
      <c r="G293" s="378"/>
      <c r="H293" s="378"/>
      <c r="I293" s="378" t="s">
        <v>255</v>
      </c>
      <c r="J293" s="378"/>
      <c r="K293" s="380">
        <f>SUM(K290,K282,K274)</f>
        <v>16217447.324166667</v>
      </c>
      <c r="L293" s="381">
        <f>SUM(L290,L282,L274)</f>
        <v>194609367.88999999</v>
      </c>
    </row>
    <row r="294" spans="1:12">
      <c r="A294" s="376"/>
      <c r="B294" s="376"/>
      <c r="C294" s="383"/>
      <c r="D294" s="378"/>
      <c r="E294" s="378"/>
      <c r="F294" s="378"/>
      <c r="G294" s="378"/>
      <c r="H294" s="378"/>
      <c r="I294" s="378"/>
      <c r="J294" s="378"/>
      <c r="K294" s="380"/>
      <c r="L294" s="381"/>
    </row>
    <row r="295" spans="1:12">
      <c r="A295" s="376"/>
      <c r="B295" s="376"/>
      <c r="C295" s="383"/>
      <c r="D295" s="378" t="s">
        <v>152</v>
      </c>
      <c r="E295" s="378"/>
      <c r="F295" s="378"/>
      <c r="G295" s="378"/>
      <c r="H295" s="378" t="s">
        <v>282</v>
      </c>
      <c r="I295" s="378"/>
      <c r="J295" s="378"/>
      <c r="K295" s="380">
        <f t="shared" ref="K295:L295" si="44">SUM(K293)</f>
        <v>16217447.324166667</v>
      </c>
      <c r="L295" s="381">
        <f t="shared" si="44"/>
        <v>194609367.88999999</v>
      </c>
    </row>
    <row r="296" spans="1:12">
      <c r="A296" s="376"/>
      <c r="B296" s="376"/>
      <c r="C296" s="383"/>
      <c r="D296" s="378"/>
      <c r="E296" s="378"/>
      <c r="F296" s="378"/>
      <c r="G296" s="378"/>
      <c r="H296" s="378"/>
      <c r="I296" s="378"/>
      <c r="J296" s="378"/>
      <c r="K296" s="380"/>
      <c r="L296" s="381"/>
    </row>
    <row r="297" spans="1:12">
      <c r="A297" s="376"/>
      <c r="B297" s="376"/>
      <c r="C297" s="383"/>
      <c r="D297" s="378"/>
      <c r="E297" s="378"/>
      <c r="F297" s="378"/>
      <c r="G297" s="378"/>
      <c r="H297" s="378"/>
      <c r="I297" s="378"/>
      <c r="J297" s="378"/>
      <c r="K297" s="380"/>
      <c r="L297" s="381"/>
    </row>
    <row r="298" spans="1:12">
      <c r="A298" s="376"/>
      <c r="B298" s="376"/>
      <c r="C298" s="383"/>
      <c r="D298" s="378"/>
      <c r="E298" s="378"/>
      <c r="F298" s="378"/>
      <c r="G298" s="378"/>
      <c r="H298" s="378"/>
      <c r="I298" s="378"/>
      <c r="J298" s="378"/>
      <c r="K298" s="380"/>
      <c r="L298" s="381"/>
    </row>
    <row r="299" spans="1:12">
      <c r="A299" s="376"/>
      <c r="B299" s="376"/>
      <c r="C299" s="383"/>
      <c r="D299" s="378"/>
      <c r="E299" s="378"/>
      <c r="F299" s="378"/>
      <c r="G299" s="378"/>
      <c r="H299" s="378"/>
      <c r="I299" s="378"/>
      <c r="J299" s="378"/>
      <c r="K299" s="380"/>
      <c r="L299" s="381"/>
    </row>
    <row r="300" spans="1:12">
      <c r="A300" s="376"/>
      <c r="B300" s="376"/>
      <c r="C300" s="383"/>
      <c r="D300" s="378"/>
      <c r="E300" s="378"/>
      <c r="F300" s="378"/>
      <c r="G300" s="378"/>
      <c r="H300" s="378"/>
      <c r="I300" s="378"/>
      <c r="J300" s="378"/>
      <c r="K300" s="380"/>
      <c r="L300" s="381"/>
    </row>
    <row r="301" spans="1:12">
      <c r="A301" s="376"/>
      <c r="B301" s="376"/>
      <c r="C301" s="383"/>
      <c r="D301" s="378"/>
      <c r="E301" s="378"/>
      <c r="F301" s="378"/>
      <c r="G301" s="378"/>
      <c r="H301" s="378"/>
      <c r="I301" s="378"/>
      <c r="J301" s="378"/>
      <c r="K301" s="380"/>
      <c r="L301" s="381"/>
    </row>
    <row r="302" spans="1:12">
      <c r="A302" s="376"/>
      <c r="B302" s="376"/>
      <c r="C302" s="383"/>
      <c r="D302" s="378"/>
      <c r="E302" s="378"/>
      <c r="F302" s="378"/>
      <c r="G302" s="378"/>
      <c r="H302" s="378"/>
      <c r="I302" s="378"/>
      <c r="J302" s="378"/>
      <c r="K302" s="380"/>
      <c r="L302" s="381"/>
    </row>
    <row r="303" spans="1:12">
      <c r="A303" s="376"/>
      <c r="B303" s="376"/>
      <c r="C303" s="383"/>
      <c r="D303" s="378"/>
      <c r="E303" s="378"/>
      <c r="F303" s="378"/>
      <c r="G303" s="378"/>
      <c r="H303" s="378"/>
      <c r="I303" s="378"/>
      <c r="J303" s="378"/>
      <c r="K303" s="380"/>
      <c r="L303" s="381"/>
    </row>
    <row r="304" spans="1:12">
      <c r="A304" s="376"/>
      <c r="B304" s="376"/>
      <c r="C304" s="383"/>
      <c r="D304" s="378"/>
      <c r="E304" s="378"/>
      <c r="F304" s="378"/>
      <c r="G304" s="378"/>
      <c r="H304" s="378"/>
      <c r="I304" s="378"/>
      <c r="J304" s="378"/>
      <c r="K304" s="380"/>
      <c r="L304" s="381"/>
    </row>
    <row r="305" spans="1:12">
      <c r="A305" s="376"/>
      <c r="B305" s="376"/>
      <c r="C305" s="383"/>
      <c r="D305" s="378"/>
      <c r="E305" s="378"/>
      <c r="F305" s="378"/>
      <c r="G305" s="378"/>
      <c r="H305" s="378"/>
      <c r="I305" s="378"/>
      <c r="J305" s="378"/>
      <c r="K305" s="380"/>
      <c r="L305" s="381"/>
    </row>
    <row r="306" spans="1:12">
      <c r="A306" s="376"/>
      <c r="B306" s="376"/>
      <c r="C306" s="383"/>
      <c r="D306" s="378"/>
      <c r="E306" s="378"/>
      <c r="F306" s="378"/>
      <c r="G306" s="378"/>
      <c r="H306" s="378"/>
      <c r="I306" s="378"/>
      <c r="J306" s="378"/>
      <c r="K306" s="380"/>
      <c r="L306" s="381"/>
    </row>
    <row r="307" spans="1:12">
      <c r="A307" s="376"/>
      <c r="B307" s="376"/>
      <c r="C307" s="383"/>
      <c r="D307" s="378"/>
      <c r="E307" s="378"/>
      <c r="F307" s="378"/>
      <c r="G307" s="378"/>
      <c r="H307" s="378"/>
      <c r="I307" s="378"/>
      <c r="J307" s="378"/>
      <c r="K307" s="380"/>
      <c r="L307" s="381"/>
    </row>
    <row r="308" spans="1:12">
      <c r="A308" s="360" t="s">
        <v>91</v>
      </c>
      <c r="B308" s="376" t="s">
        <v>288</v>
      </c>
      <c r="C308" s="383"/>
      <c r="D308" s="378" t="s">
        <v>138</v>
      </c>
      <c r="E308" s="378"/>
      <c r="F308" s="378"/>
      <c r="G308" s="378"/>
      <c r="H308" s="378"/>
      <c r="I308" s="378"/>
      <c r="J308" s="378"/>
      <c r="K308" s="380"/>
      <c r="L308" s="381"/>
    </row>
    <row r="309" spans="1:12">
      <c r="A309" s="360" t="s">
        <v>94</v>
      </c>
      <c r="B309" s="376" t="s">
        <v>288</v>
      </c>
      <c r="C309" s="383"/>
      <c r="D309" s="378" t="s">
        <v>305</v>
      </c>
      <c r="E309" s="378"/>
      <c r="F309" s="378"/>
      <c r="G309" s="378"/>
      <c r="H309" s="378"/>
      <c r="I309" s="378"/>
      <c r="J309" s="378"/>
      <c r="K309" s="380"/>
      <c r="L309" s="381"/>
    </row>
    <row r="310" spans="1:12">
      <c r="A310" s="360" t="s">
        <v>96</v>
      </c>
      <c r="B310" s="376" t="s">
        <v>306</v>
      </c>
      <c r="C310" s="383"/>
      <c r="D310" s="378" t="s">
        <v>307</v>
      </c>
      <c r="E310" s="378"/>
      <c r="F310" s="378"/>
      <c r="G310" s="378"/>
      <c r="H310" s="378"/>
      <c r="I310" s="378"/>
      <c r="J310" s="378"/>
      <c r="K310" s="380"/>
      <c r="L310" s="381"/>
    </row>
    <row r="311" spans="1:12">
      <c r="A311" s="360" t="s">
        <v>97</v>
      </c>
      <c r="B311" s="376" t="s">
        <v>66</v>
      </c>
      <c r="C311" s="383"/>
      <c r="D311" s="378" t="s">
        <v>229</v>
      </c>
      <c r="E311" s="378"/>
      <c r="F311" s="378"/>
      <c r="G311" s="378"/>
      <c r="H311" s="378"/>
      <c r="I311" s="378"/>
      <c r="J311" s="378"/>
      <c r="K311" s="380"/>
      <c r="L311" s="381"/>
    </row>
    <row r="312" spans="1:12">
      <c r="A312" s="360" t="s">
        <v>99</v>
      </c>
      <c r="B312" s="376" t="s">
        <v>68</v>
      </c>
      <c r="C312" s="383"/>
      <c r="D312" s="378" t="s">
        <v>308</v>
      </c>
      <c r="E312" s="378"/>
      <c r="F312" s="378"/>
      <c r="G312" s="378"/>
      <c r="H312" s="378"/>
      <c r="I312" s="378"/>
      <c r="J312" s="378"/>
      <c r="K312" s="380"/>
      <c r="L312" s="381"/>
    </row>
    <row r="313" spans="1:12">
      <c r="A313" s="376"/>
      <c r="B313" s="376"/>
      <c r="C313" s="383"/>
      <c r="D313" s="378"/>
      <c r="E313" s="378"/>
      <c r="F313" s="378"/>
      <c r="G313" s="378"/>
      <c r="H313" s="378"/>
      <c r="I313" s="378"/>
      <c r="J313" s="378"/>
      <c r="K313" s="380"/>
      <c r="L313" s="381"/>
    </row>
    <row r="314" spans="1:12">
      <c r="A314" s="359"/>
      <c r="B314" s="359"/>
      <c r="C314" s="445">
        <v>130100</v>
      </c>
      <c r="D314" s="378" t="s">
        <v>102</v>
      </c>
      <c r="E314" s="385" t="s">
        <v>309</v>
      </c>
      <c r="F314" s="385"/>
      <c r="G314" s="378"/>
      <c r="H314" s="378"/>
      <c r="I314" s="378"/>
      <c r="J314" s="378"/>
      <c r="K314" s="380"/>
      <c r="L314" s="381"/>
    </row>
    <row r="315" spans="1:12">
      <c r="A315" s="359"/>
      <c r="B315" s="359"/>
      <c r="C315" s="359"/>
      <c r="D315" s="378"/>
      <c r="E315" s="378"/>
      <c r="F315" s="378"/>
      <c r="G315" s="378"/>
      <c r="H315" s="378"/>
      <c r="I315" s="378"/>
      <c r="J315" s="378"/>
      <c r="K315" s="380"/>
      <c r="L315" s="381"/>
    </row>
    <row r="316" spans="1:12">
      <c r="A316" s="37" t="s">
        <v>104</v>
      </c>
      <c r="B316" s="403" t="s">
        <v>105</v>
      </c>
      <c r="C316" s="403" t="s">
        <v>106</v>
      </c>
      <c r="D316" s="406" t="s">
        <v>107</v>
      </c>
      <c r="E316" s="406"/>
      <c r="F316" s="406"/>
      <c r="G316" s="406"/>
      <c r="H316" s="406"/>
      <c r="I316" s="406"/>
      <c r="J316" s="406"/>
      <c r="K316" s="415">
        <f t="shared" ref="K316:K324" si="45">L316/12</f>
        <v>1104227.8800000001</v>
      </c>
      <c r="L316" s="404">
        <v>13250734.560000001</v>
      </c>
    </row>
    <row r="317" spans="1:12">
      <c r="A317" s="37" t="s">
        <v>104</v>
      </c>
      <c r="B317" s="403" t="s">
        <v>108</v>
      </c>
      <c r="C317" s="403" t="s">
        <v>106</v>
      </c>
      <c r="D317" s="406" t="s">
        <v>109</v>
      </c>
      <c r="E317" s="406"/>
      <c r="F317" s="406"/>
      <c r="G317" s="406"/>
      <c r="H317" s="406"/>
      <c r="I317" s="406"/>
      <c r="J317" s="406"/>
      <c r="K317" s="415">
        <f t="shared" si="45"/>
        <v>155562.12</v>
      </c>
      <c r="L317" s="404">
        <v>1866745.44</v>
      </c>
    </row>
    <row r="318" spans="1:12">
      <c r="A318" s="37" t="s">
        <v>104</v>
      </c>
      <c r="B318" s="403" t="s">
        <v>110</v>
      </c>
      <c r="C318" s="403" t="s">
        <v>106</v>
      </c>
      <c r="D318" s="406" t="s">
        <v>111</v>
      </c>
      <c r="E318" s="406"/>
      <c r="F318" s="406"/>
      <c r="G318" s="406"/>
      <c r="H318" s="406"/>
      <c r="I318" s="406"/>
      <c r="J318" s="406"/>
      <c r="K318" s="415">
        <f t="shared" si="45"/>
        <v>13465.143333333333</v>
      </c>
      <c r="L318" s="404">
        <v>161581.72</v>
      </c>
    </row>
    <row r="319" spans="1:12">
      <c r="A319" s="37" t="s">
        <v>104</v>
      </c>
      <c r="B319" s="403" t="s">
        <v>112</v>
      </c>
      <c r="C319" s="403" t="s">
        <v>106</v>
      </c>
      <c r="D319" s="406" t="s">
        <v>113</v>
      </c>
      <c r="E319" s="406"/>
      <c r="F319" s="406"/>
      <c r="G319" s="406"/>
      <c r="H319" s="406"/>
      <c r="I319" s="406"/>
      <c r="J319" s="406"/>
      <c r="K319" s="415">
        <f t="shared" si="45"/>
        <v>35259</v>
      </c>
      <c r="L319" s="404">
        <v>423108</v>
      </c>
    </row>
    <row r="320" spans="1:12">
      <c r="A320" s="37" t="s">
        <v>104</v>
      </c>
      <c r="B320" s="403" t="s">
        <v>114</v>
      </c>
      <c r="C320" s="403" t="s">
        <v>106</v>
      </c>
      <c r="D320" s="406" t="s">
        <v>115</v>
      </c>
      <c r="E320" s="406"/>
      <c r="F320" s="406"/>
      <c r="G320" s="406"/>
      <c r="H320" s="406"/>
      <c r="I320" s="406"/>
      <c r="J320" s="406"/>
      <c r="K320" s="415">
        <f t="shared" si="45"/>
        <v>27019.914166666666</v>
      </c>
      <c r="L320" s="404">
        <v>324238.96999999997</v>
      </c>
    </row>
    <row r="321" spans="1:12">
      <c r="A321" s="37" t="s">
        <v>104</v>
      </c>
      <c r="B321" s="403" t="s">
        <v>116</v>
      </c>
      <c r="C321" s="403" t="s">
        <v>106</v>
      </c>
      <c r="D321" s="406" t="s">
        <v>117</v>
      </c>
      <c r="E321" s="406"/>
      <c r="F321" s="406"/>
      <c r="G321" s="406"/>
      <c r="H321" s="406"/>
      <c r="I321" s="406"/>
      <c r="J321" s="406"/>
      <c r="K321" s="415">
        <f t="shared" si="45"/>
        <v>224442.44083333333</v>
      </c>
      <c r="L321" s="404">
        <v>2693309.29</v>
      </c>
    </row>
    <row r="322" spans="1:12">
      <c r="A322" s="37" t="s">
        <v>104</v>
      </c>
      <c r="B322" s="403" t="s">
        <v>119</v>
      </c>
      <c r="C322" s="403" t="s">
        <v>106</v>
      </c>
      <c r="D322" s="406" t="s">
        <v>235</v>
      </c>
      <c r="E322" s="406"/>
      <c r="F322" s="406"/>
      <c r="G322" s="406"/>
      <c r="H322" s="406"/>
      <c r="I322" s="406"/>
      <c r="J322" s="406"/>
      <c r="K322" s="415">
        <f t="shared" si="45"/>
        <v>60083.380000000005</v>
      </c>
      <c r="L322" s="404">
        <v>721000.56</v>
      </c>
    </row>
    <row r="323" spans="1:12">
      <c r="A323" s="37" t="s">
        <v>104</v>
      </c>
      <c r="B323" s="403" t="s">
        <v>121</v>
      </c>
      <c r="C323" s="403" t="s">
        <v>106</v>
      </c>
      <c r="D323" s="406" t="s">
        <v>122</v>
      </c>
      <c r="E323" s="406"/>
      <c r="F323" s="406"/>
      <c r="G323" s="406"/>
      <c r="H323" s="406"/>
      <c r="I323" s="406"/>
      <c r="J323" s="406"/>
      <c r="K323" s="415">
        <f t="shared" si="45"/>
        <v>95957.599999999991</v>
      </c>
      <c r="L323" s="391">
        <v>1151491.2</v>
      </c>
    </row>
    <row r="324" spans="1:12">
      <c r="A324" s="37" t="s">
        <v>104</v>
      </c>
      <c r="B324" s="403" t="s">
        <v>123</v>
      </c>
      <c r="C324" s="403" t="s">
        <v>106</v>
      </c>
      <c r="D324" s="406" t="s">
        <v>124</v>
      </c>
      <c r="E324" s="406"/>
      <c r="F324" s="406"/>
      <c r="G324" s="406"/>
      <c r="H324" s="406"/>
      <c r="I324" s="406"/>
      <c r="J324" s="406"/>
      <c r="K324" s="415">
        <f t="shared" si="45"/>
        <v>48747.130833333329</v>
      </c>
      <c r="L324" s="404">
        <v>584965.56999999995</v>
      </c>
    </row>
    <row r="325" spans="1:12">
      <c r="A325" s="359"/>
      <c r="B325" s="383"/>
      <c r="C325" s="359"/>
      <c r="D325" s="378" t="s">
        <v>125</v>
      </c>
      <c r="E325" s="378"/>
      <c r="F325" s="378"/>
      <c r="G325" s="378"/>
      <c r="H325" s="378"/>
      <c r="I325" s="378" t="s">
        <v>236</v>
      </c>
      <c r="J325" s="378"/>
      <c r="K325" s="380">
        <f t="shared" ref="K325:L325" si="46">SUM(K316:K324)</f>
        <v>1764764.6091666669</v>
      </c>
      <c r="L325" s="381">
        <f t="shared" si="46"/>
        <v>21177175.309999999</v>
      </c>
    </row>
    <row r="326" spans="1:12">
      <c r="A326" s="359"/>
      <c r="B326" s="383"/>
      <c r="C326" s="359"/>
      <c r="D326" s="379"/>
      <c r="E326" s="378"/>
      <c r="F326" s="378"/>
      <c r="G326" s="378"/>
      <c r="H326" s="378"/>
      <c r="I326" s="378"/>
      <c r="J326" s="378"/>
      <c r="K326" s="386"/>
      <c r="L326" s="381"/>
    </row>
    <row r="327" spans="1:12">
      <c r="A327" s="37" t="s">
        <v>104</v>
      </c>
      <c r="B327" s="403">
        <v>2111</v>
      </c>
      <c r="C327" s="403" t="s">
        <v>106</v>
      </c>
      <c r="D327" s="406" t="s">
        <v>127</v>
      </c>
      <c r="E327" s="378"/>
      <c r="F327" s="378"/>
      <c r="G327" s="378"/>
      <c r="H327" s="378"/>
      <c r="I327" s="378"/>
      <c r="J327" s="378"/>
      <c r="K327" s="386">
        <f t="shared" ref="K327:K328" si="47">L327/12</f>
        <v>0</v>
      </c>
      <c r="L327" s="408">
        <v>0</v>
      </c>
    </row>
    <row r="328" spans="1:12">
      <c r="A328" s="37" t="s">
        <v>104</v>
      </c>
      <c r="B328" s="403">
        <v>2161</v>
      </c>
      <c r="C328" s="403" t="s">
        <v>106</v>
      </c>
      <c r="D328" s="406" t="s">
        <v>131</v>
      </c>
      <c r="E328" s="378"/>
      <c r="F328" s="378"/>
      <c r="G328" s="378"/>
      <c r="H328" s="378"/>
      <c r="I328" s="378"/>
      <c r="J328" s="378"/>
      <c r="K328" s="386">
        <f t="shared" si="47"/>
        <v>0</v>
      </c>
      <c r="L328" s="408">
        <v>0</v>
      </c>
    </row>
    <row r="329" spans="1:12">
      <c r="A329" s="359"/>
      <c r="B329" s="383"/>
      <c r="C329" s="359"/>
      <c r="D329" s="378" t="s">
        <v>125</v>
      </c>
      <c r="E329" s="378"/>
      <c r="F329" s="378"/>
      <c r="G329" s="378"/>
      <c r="H329" s="378"/>
      <c r="I329" s="378" t="s">
        <v>236</v>
      </c>
      <c r="J329" s="378"/>
      <c r="K329" s="380">
        <f t="shared" ref="K329" si="48">SUM(K327:K328)</f>
        <v>0</v>
      </c>
      <c r="L329" s="381">
        <f>SUM(L327:L328)</f>
        <v>0</v>
      </c>
    </row>
    <row r="330" spans="1:12">
      <c r="A330" s="359"/>
      <c r="B330" s="383"/>
      <c r="C330" s="359"/>
      <c r="D330" s="379"/>
      <c r="E330" s="378"/>
      <c r="F330" s="378"/>
      <c r="G330" s="378"/>
      <c r="H330" s="378"/>
      <c r="I330" s="378"/>
      <c r="J330" s="378"/>
      <c r="K330" s="380"/>
      <c r="L330" s="381"/>
    </row>
    <row r="331" spans="1:12">
      <c r="A331" s="37" t="s">
        <v>104</v>
      </c>
      <c r="B331" s="403">
        <v>3111</v>
      </c>
      <c r="C331" s="403" t="s">
        <v>106</v>
      </c>
      <c r="D331" s="406" t="s">
        <v>244</v>
      </c>
      <c r="E331" s="378"/>
      <c r="F331" s="378"/>
      <c r="G331" s="378"/>
      <c r="H331" s="378"/>
      <c r="I331" s="378"/>
      <c r="J331" s="378"/>
      <c r="K331" s="386">
        <f t="shared" ref="K331:K335" si="49">L331/12</f>
        <v>125000</v>
      </c>
      <c r="L331" s="408">
        <v>1500000</v>
      </c>
    </row>
    <row r="332" spans="1:12">
      <c r="A332" s="37" t="s">
        <v>104</v>
      </c>
      <c r="B332" s="403">
        <v>3131</v>
      </c>
      <c r="C332" s="403" t="s">
        <v>106</v>
      </c>
      <c r="D332" s="406" t="s">
        <v>169</v>
      </c>
      <c r="E332" s="378"/>
      <c r="F332" s="378"/>
      <c r="G332" s="378"/>
      <c r="H332" s="378"/>
      <c r="I332" s="378"/>
      <c r="J332" s="378"/>
      <c r="K332" s="386">
        <f t="shared" si="49"/>
        <v>0</v>
      </c>
      <c r="L332" s="408">
        <v>0</v>
      </c>
    </row>
    <row r="333" spans="1:12">
      <c r="A333" s="37" t="s">
        <v>104</v>
      </c>
      <c r="B333" s="403">
        <v>3141</v>
      </c>
      <c r="C333" s="403" t="s">
        <v>106</v>
      </c>
      <c r="D333" s="406" t="s">
        <v>150</v>
      </c>
      <c r="E333" s="378"/>
      <c r="F333" s="378"/>
      <c r="G333" s="378"/>
      <c r="H333" s="378"/>
      <c r="I333" s="378"/>
      <c r="J333" s="378"/>
      <c r="K333" s="386">
        <f t="shared" si="49"/>
        <v>0</v>
      </c>
      <c r="L333" s="408">
        <v>0</v>
      </c>
    </row>
    <row r="334" spans="1:12">
      <c r="A334" s="37" t="s">
        <v>104</v>
      </c>
      <c r="B334" s="403">
        <v>3361</v>
      </c>
      <c r="C334" s="403" t="s">
        <v>106</v>
      </c>
      <c r="D334" s="406" t="s">
        <v>134</v>
      </c>
      <c r="E334" s="378"/>
      <c r="F334" s="378"/>
      <c r="G334" s="378"/>
      <c r="H334" s="378"/>
      <c r="I334" s="378"/>
      <c r="J334" s="378"/>
      <c r="K334" s="386">
        <f t="shared" si="49"/>
        <v>0</v>
      </c>
      <c r="L334" s="408">
        <v>0</v>
      </c>
    </row>
    <row r="335" spans="1:12">
      <c r="A335" s="37" t="s">
        <v>104</v>
      </c>
      <c r="B335" s="403">
        <v>3362</v>
      </c>
      <c r="C335" s="403" t="s">
        <v>106</v>
      </c>
      <c r="D335" s="406" t="s">
        <v>196</v>
      </c>
      <c r="E335" s="378"/>
      <c r="F335" s="378"/>
      <c r="G335" s="378"/>
      <c r="H335" s="378"/>
      <c r="I335" s="378"/>
      <c r="J335" s="378"/>
      <c r="K335" s="386">
        <f t="shared" si="49"/>
        <v>0</v>
      </c>
      <c r="L335" s="408">
        <v>0</v>
      </c>
    </row>
    <row r="336" spans="1:12">
      <c r="A336" s="359"/>
      <c r="B336" s="359"/>
      <c r="C336" s="359"/>
      <c r="D336" s="378" t="s">
        <v>125</v>
      </c>
      <c r="E336" s="378"/>
      <c r="F336" s="378"/>
      <c r="G336" s="378"/>
      <c r="H336" s="378"/>
      <c r="I336" s="378" t="s">
        <v>236</v>
      </c>
      <c r="J336" s="378"/>
      <c r="K336" s="380">
        <f t="shared" ref="K336:L336" si="50">SUM(K331:K335)</f>
        <v>125000</v>
      </c>
      <c r="L336" s="381">
        <f t="shared" si="50"/>
        <v>1500000</v>
      </c>
    </row>
    <row r="337" spans="1:12">
      <c r="A337" s="359"/>
      <c r="B337" s="359"/>
      <c r="C337" s="359"/>
      <c r="D337" s="378"/>
      <c r="E337" s="378"/>
      <c r="F337" s="378"/>
      <c r="G337" s="378"/>
      <c r="H337" s="378"/>
      <c r="I337" s="378"/>
      <c r="J337" s="378"/>
      <c r="K337" s="380"/>
      <c r="L337" s="381"/>
    </row>
    <row r="338" spans="1:12">
      <c r="A338" s="359"/>
      <c r="B338" s="359"/>
      <c r="C338" s="359"/>
      <c r="D338" s="378" t="s">
        <v>140</v>
      </c>
      <c r="E338" s="378"/>
      <c r="F338" s="378"/>
      <c r="G338" s="378"/>
      <c r="H338" s="378"/>
      <c r="I338" s="378" t="s">
        <v>255</v>
      </c>
      <c r="J338" s="378"/>
      <c r="K338" s="380">
        <f t="shared" ref="K338:L338" si="51">SUM(K336,K329,K325)</f>
        <v>1889764.6091666669</v>
      </c>
      <c r="L338" s="381">
        <f t="shared" si="51"/>
        <v>22677175.309999999</v>
      </c>
    </row>
    <row r="339" spans="1:12">
      <c r="A339" s="359"/>
      <c r="B339" s="359"/>
      <c r="C339" s="359"/>
      <c r="D339" s="378"/>
      <c r="E339" s="378"/>
      <c r="F339" s="378"/>
      <c r="G339" s="378"/>
      <c r="H339" s="378"/>
      <c r="I339" s="378"/>
      <c r="J339" s="378"/>
      <c r="K339" s="380"/>
      <c r="L339" s="381"/>
    </row>
    <row r="340" spans="1:12">
      <c r="A340" s="359"/>
      <c r="B340" s="359"/>
      <c r="C340" s="359"/>
      <c r="D340" s="378"/>
      <c r="E340" s="378"/>
      <c r="F340" s="378"/>
      <c r="G340" s="378"/>
      <c r="H340" s="378"/>
      <c r="I340" s="378"/>
      <c r="J340" s="378"/>
      <c r="K340" s="380"/>
      <c r="L340" s="381"/>
    </row>
    <row r="341" spans="1:12">
      <c r="A341" s="359"/>
      <c r="B341" s="359"/>
      <c r="C341" s="359"/>
      <c r="D341" s="378"/>
      <c r="E341" s="378"/>
      <c r="F341" s="378"/>
      <c r="G341" s="378"/>
      <c r="H341" s="378"/>
      <c r="I341" s="378"/>
      <c r="J341" s="378"/>
      <c r="K341" s="380"/>
      <c r="L341" s="381"/>
    </row>
    <row r="342" spans="1:12">
      <c r="A342" s="360" t="s">
        <v>91</v>
      </c>
      <c r="B342" s="376" t="s">
        <v>288</v>
      </c>
      <c r="C342" s="383"/>
      <c r="D342" s="378" t="s">
        <v>138</v>
      </c>
      <c r="E342" s="378"/>
      <c r="F342" s="378"/>
      <c r="G342" s="378"/>
      <c r="H342" s="378"/>
      <c r="I342" s="378"/>
      <c r="J342" s="378"/>
      <c r="K342" s="380"/>
      <c r="L342" s="381"/>
    </row>
    <row r="343" spans="1:12">
      <c r="A343" s="360" t="s">
        <v>94</v>
      </c>
      <c r="B343" s="376" t="s">
        <v>288</v>
      </c>
      <c r="C343" s="383"/>
      <c r="D343" s="378" t="s">
        <v>305</v>
      </c>
      <c r="E343" s="378"/>
      <c r="F343" s="378"/>
      <c r="G343" s="378"/>
      <c r="H343" s="378"/>
      <c r="I343" s="378"/>
      <c r="J343" s="378"/>
      <c r="K343" s="380"/>
      <c r="L343" s="381"/>
    </row>
    <row r="344" spans="1:12">
      <c r="A344" s="360" t="s">
        <v>96</v>
      </c>
      <c r="B344" s="376" t="s">
        <v>306</v>
      </c>
      <c r="C344" s="383"/>
      <c r="D344" s="378" t="s">
        <v>307</v>
      </c>
      <c r="E344" s="378"/>
      <c r="F344" s="378"/>
      <c r="G344" s="378"/>
      <c r="H344" s="378"/>
      <c r="I344" s="378"/>
      <c r="J344" s="378"/>
      <c r="K344" s="380"/>
      <c r="L344" s="381"/>
    </row>
    <row r="345" spans="1:12">
      <c r="A345" s="360" t="s">
        <v>97</v>
      </c>
      <c r="B345" s="376" t="s">
        <v>66</v>
      </c>
      <c r="C345" s="383"/>
      <c r="D345" s="378" t="s">
        <v>229</v>
      </c>
      <c r="E345" s="378"/>
      <c r="F345" s="378"/>
      <c r="G345" s="378"/>
      <c r="H345" s="378"/>
      <c r="I345" s="378"/>
      <c r="J345" s="378"/>
      <c r="K345" s="380"/>
      <c r="L345" s="381"/>
    </row>
    <row r="346" spans="1:12">
      <c r="A346" s="360" t="s">
        <v>99</v>
      </c>
      <c r="B346" s="376" t="s">
        <v>68</v>
      </c>
      <c r="C346" s="383"/>
      <c r="D346" s="378" t="s">
        <v>308</v>
      </c>
      <c r="E346" s="378"/>
      <c r="F346" s="378"/>
      <c r="G346" s="378"/>
      <c r="H346" s="378"/>
      <c r="I346" s="378"/>
      <c r="J346" s="378"/>
      <c r="K346" s="380"/>
      <c r="L346" s="381"/>
    </row>
    <row r="347" spans="1:12">
      <c r="A347" s="359"/>
      <c r="B347" s="359"/>
      <c r="C347" s="359"/>
      <c r="D347" s="378"/>
      <c r="E347" s="378"/>
      <c r="F347" s="378"/>
      <c r="G347" s="378"/>
      <c r="H347" s="378"/>
      <c r="I347" s="378"/>
      <c r="J347" s="378"/>
      <c r="K347" s="380"/>
      <c r="L347" s="381"/>
    </row>
    <row r="348" spans="1:12">
      <c r="A348" s="359"/>
      <c r="B348" s="359"/>
      <c r="C348" s="445">
        <v>130200</v>
      </c>
      <c r="D348" s="378" t="s">
        <v>102</v>
      </c>
      <c r="E348" s="385" t="s">
        <v>316</v>
      </c>
      <c r="F348" s="385"/>
      <c r="G348" s="378"/>
      <c r="H348" s="378"/>
      <c r="I348" s="378"/>
      <c r="J348" s="378"/>
      <c r="K348" s="380"/>
      <c r="L348" s="381"/>
    </row>
    <row r="349" spans="1:12">
      <c r="A349" s="359"/>
      <c r="B349" s="359"/>
      <c r="C349" s="445"/>
      <c r="D349" s="385"/>
      <c r="E349" s="385"/>
      <c r="F349" s="385"/>
      <c r="G349" s="378"/>
      <c r="H349" s="378"/>
      <c r="I349" s="378"/>
      <c r="J349" s="378"/>
      <c r="K349" s="380"/>
      <c r="L349" s="381"/>
    </row>
    <row r="350" spans="1:12">
      <c r="A350" s="37" t="s">
        <v>104</v>
      </c>
      <c r="B350" s="403" t="s">
        <v>105</v>
      </c>
      <c r="C350" s="403" t="s">
        <v>106</v>
      </c>
      <c r="D350" s="406" t="s">
        <v>107</v>
      </c>
      <c r="E350" s="406"/>
      <c r="F350" s="406"/>
      <c r="G350" s="406"/>
      <c r="H350" s="406"/>
      <c r="I350" s="406"/>
      <c r="J350" s="406"/>
      <c r="K350" s="415">
        <f t="shared" ref="K350:K356" si="52">L350/12</f>
        <v>131069.82</v>
      </c>
      <c r="L350" s="404">
        <v>1572837.84</v>
      </c>
    </row>
    <row r="351" spans="1:12">
      <c r="A351" s="37" t="s">
        <v>104</v>
      </c>
      <c r="B351" s="403" t="s">
        <v>108</v>
      </c>
      <c r="C351" s="403" t="s">
        <v>106</v>
      </c>
      <c r="D351" s="406" t="s">
        <v>109</v>
      </c>
      <c r="E351" s="406"/>
      <c r="F351" s="406"/>
      <c r="G351" s="406"/>
      <c r="H351" s="406"/>
      <c r="I351" s="406"/>
      <c r="J351" s="406"/>
      <c r="K351" s="415">
        <f t="shared" si="52"/>
        <v>20258.62</v>
      </c>
      <c r="L351" s="404">
        <v>243103.44</v>
      </c>
    </row>
    <row r="352" spans="1:12">
      <c r="A352" s="37" t="s">
        <v>104</v>
      </c>
      <c r="B352" s="403" t="s">
        <v>112</v>
      </c>
      <c r="C352" s="403" t="s">
        <v>106</v>
      </c>
      <c r="D352" s="406" t="s">
        <v>113</v>
      </c>
      <c r="E352" s="406"/>
      <c r="F352" s="406"/>
      <c r="G352" s="406"/>
      <c r="H352" s="406"/>
      <c r="I352" s="406"/>
      <c r="J352" s="406"/>
      <c r="K352" s="415">
        <f t="shared" si="52"/>
        <v>8093</v>
      </c>
      <c r="L352" s="404">
        <v>97116</v>
      </c>
    </row>
    <row r="353" spans="1:12">
      <c r="A353" s="37" t="s">
        <v>104</v>
      </c>
      <c r="B353" s="403" t="s">
        <v>114</v>
      </c>
      <c r="C353" s="403" t="s">
        <v>106</v>
      </c>
      <c r="D353" s="406" t="s">
        <v>115</v>
      </c>
      <c r="E353" s="406"/>
      <c r="F353" s="406"/>
      <c r="G353" s="406"/>
      <c r="H353" s="406"/>
      <c r="I353" s="406"/>
      <c r="J353" s="406"/>
      <c r="K353" s="415">
        <f t="shared" si="52"/>
        <v>3278.7816666666663</v>
      </c>
      <c r="L353" s="404">
        <v>39345.379999999997</v>
      </c>
    </row>
    <row r="354" spans="1:12">
      <c r="A354" s="37" t="s">
        <v>104</v>
      </c>
      <c r="B354" s="403" t="s">
        <v>116</v>
      </c>
      <c r="C354" s="403" t="s">
        <v>106</v>
      </c>
      <c r="D354" s="406" t="s">
        <v>117</v>
      </c>
      <c r="E354" s="406"/>
      <c r="F354" s="406"/>
      <c r="G354" s="406"/>
      <c r="H354" s="406"/>
      <c r="I354" s="406"/>
      <c r="J354" s="406"/>
      <c r="K354" s="415">
        <f t="shared" si="52"/>
        <v>25585.49</v>
      </c>
      <c r="L354" s="404">
        <v>307025.88</v>
      </c>
    </row>
    <row r="355" spans="1:12">
      <c r="A355" s="37" t="s">
        <v>104</v>
      </c>
      <c r="B355" s="403" t="s">
        <v>121</v>
      </c>
      <c r="C355" s="403" t="s">
        <v>106</v>
      </c>
      <c r="D355" s="406" t="s">
        <v>122</v>
      </c>
      <c r="E355" s="406"/>
      <c r="F355" s="406"/>
      <c r="G355" s="406"/>
      <c r="H355" s="406"/>
      <c r="I355" s="406"/>
      <c r="J355" s="406"/>
      <c r="K355" s="415">
        <f t="shared" si="52"/>
        <v>14348.800000000001</v>
      </c>
      <c r="L355" s="391">
        <v>172185.60000000001</v>
      </c>
    </row>
    <row r="356" spans="1:12">
      <c r="A356" s="37" t="s">
        <v>104</v>
      </c>
      <c r="B356" s="403" t="s">
        <v>123</v>
      </c>
      <c r="C356" s="403" t="s">
        <v>106</v>
      </c>
      <c r="D356" s="406" t="s">
        <v>124</v>
      </c>
      <c r="E356" s="406"/>
      <c r="F356" s="406"/>
      <c r="G356" s="406"/>
      <c r="H356" s="406"/>
      <c r="I356" s="406"/>
      <c r="J356" s="406"/>
      <c r="K356" s="415">
        <f t="shared" si="52"/>
        <v>6653.7975000000006</v>
      </c>
      <c r="L356" s="404">
        <v>79845.570000000007</v>
      </c>
    </row>
    <row r="357" spans="1:12">
      <c r="A357" s="359"/>
      <c r="B357" s="383"/>
      <c r="C357" s="359"/>
      <c r="D357" s="378" t="s">
        <v>125</v>
      </c>
      <c r="E357" s="378"/>
      <c r="F357" s="378"/>
      <c r="G357" s="378"/>
      <c r="H357" s="378"/>
      <c r="I357" s="378" t="s">
        <v>236</v>
      </c>
      <c r="J357" s="378"/>
      <c r="K357" s="380">
        <f t="shared" ref="K357:L357" si="53">SUM(K350:K356)</f>
        <v>209288.30916666664</v>
      </c>
      <c r="L357" s="381">
        <f t="shared" si="53"/>
        <v>2511459.71</v>
      </c>
    </row>
    <row r="358" spans="1:12">
      <c r="A358" s="359"/>
      <c r="B358" s="383"/>
      <c r="C358" s="359"/>
      <c r="D358" s="379"/>
      <c r="E358" s="378"/>
      <c r="F358" s="378"/>
      <c r="G358" s="378"/>
      <c r="H358" s="378"/>
      <c r="I358" s="378"/>
      <c r="J358" s="378"/>
      <c r="K358" s="380"/>
      <c r="L358" s="395"/>
    </row>
    <row r="359" spans="1:12">
      <c r="A359" s="37" t="s">
        <v>104</v>
      </c>
      <c r="B359" s="403">
        <v>2111</v>
      </c>
      <c r="C359" s="403" t="s">
        <v>106</v>
      </c>
      <c r="D359" s="406" t="s">
        <v>127</v>
      </c>
      <c r="E359" s="378"/>
      <c r="F359" s="378"/>
      <c r="G359" s="378"/>
      <c r="H359" s="378"/>
      <c r="I359" s="378"/>
      <c r="J359" s="378"/>
      <c r="K359" s="386">
        <f t="shared" ref="K359:K360" si="54">L359/12</f>
        <v>0</v>
      </c>
      <c r="L359" s="408">
        <v>0</v>
      </c>
    </row>
    <row r="360" spans="1:12">
      <c r="A360" s="37" t="s">
        <v>104</v>
      </c>
      <c r="B360" s="403">
        <v>2161</v>
      </c>
      <c r="C360" s="403" t="s">
        <v>106</v>
      </c>
      <c r="D360" s="406" t="s">
        <v>131</v>
      </c>
      <c r="E360" s="378"/>
      <c r="F360" s="378"/>
      <c r="G360" s="378"/>
      <c r="H360" s="378"/>
      <c r="I360" s="378"/>
      <c r="J360" s="378"/>
      <c r="K360" s="386">
        <f t="shared" si="54"/>
        <v>0</v>
      </c>
      <c r="L360" s="408">
        <v>0</v>
      </c>
    </row>
    <row r="361" spans="1:12">
      <c r="A361" s="359"/>
      <c r="B361" s="383"/>
      <c r="C361" s="359"/>
      <c r="D361" s="378" t="s">
        <v>125</v>
      </c>
      <c r="E361" s="378"/>
      <c r="F361" s="378"/>
      <c r="G361" s="378"/>
      <c r="H361" s="378"/>
      <c r="I361" s="378" t="s">
        <v>236</v>
      </c>
      <c r="J361" s="378"/>
      <c r="K361" s="380">
        <f t="shared" ref="K361:L361" si="55">SUM(K359:K360)</f>
        <v>0</v>
      </c>
      <c r="L361" s="381">
        <f t="shared" si="55"/>
        <v>0</v>
      </c>
    </row>
    <row r="362" spans="1:12">
      <c r="A362" s="359"/>
      <c r="B362" s="383"/>
      <c r="C362" s="359"/>
      <c r="D362" s="379"/>
      <c r="E362" s="378"/>
      <c r="F362" s="378"/>
      <c r="G362" s="378"/>
      <c r="H362" s="378"/>
      <c r="I362" s="378"/>
      <c r="J362" s="378"/>
      <c r="K362" s="380"/>
      <c r="L362" s="381"/>
    </row>
    <row r="363" spans="1:12">
      <c r="A363" s="37" t="s">
        <v>104</v>
      </c>
      <c r="B363" s="403">
        <v>3111</v>
      </c>
      <c r="C363" s="403" t="s">
        <v>106</v>
      </c>
      <c r="D363" s="406" t="s">
        <v>244</v>
      </c>
      <c r="E363" s="378"/>
      <c r="F363" s="378"/>
      <c r="G363" s="378"/>
      <c r="H363" s="378"/>
      <c r="I363" s="378"/>
      <c r="J363" s="378"/>
      <c r="K363" s="386">
        <f t="shared" ref="K363:K365" si="56">L363/12</f>
        <v>0</v>
      </c>
      <c r="L363" s="408"/>
    </row>
    <row r="364" spans="1:12">
      <c r="A364" s="37" t="s">
        <v>104</v>
      </c>
      <c r="B364" s="403">
        <v>3131</v>
      </c>
      <c r="C364" s="403" t="s">
        <v>106</v>
      </c>
      <c r="D364" s="406" t="s">
        <v>169</v>
      </c>
      <c r="E364" s="378"/>
      <c r="F364" s="378"/>
      <c r="G364" s="378"/>
      <c r="H364" s="378"/>
      <c r="I364" s="378"/>
      <c r="J364" s="378"/>
      <c r="K364" s="386">
        <f t="shared" si="56"/>
        <v>0</v>
      </c>
      <c r="L364" s="408">
        <v>0</v>
      </c>
    </row>
    <row r="365" spans="1:12">
      <c r="A365" s="37" t="s">
        <v>104</v>
      </c>
      <c r="B365" s="403">
        <v>3581</v>
      </c>
      <c r="C365" s="403" t="s">
        <v>106</v>
      </c>
      <c r="D365" s="406" t="s">
        <v>302</v>
      </c>
      <c r="E365" s="378"/>
      <c r="F365" s="378"/>
      <c r="G365" s="378"/>
      <c r="H365" s="378"/>
      <c r="I365" s="378"/>
      <c r="J365" s="378"/>
      <c r="K365" s="386">
        <f t="shared" si="56"/>
        <v>0</v>
      </c>
      <c r="L365" s="408">
        <v>0</v>
      </c>
    </row>
    <row r="366" spans="1:12">
      <c r="A366" s="359"/>
      <c r="B366" s="359"/>
      <c r="C366" s="359"/>
      <c r="D366" s="378" t="s">
        <v>125</v>
      </c>
      <c r="E366" s="378"/>
      <c r="F366" s="378"/>
      <c r="G366" s="378"/>
      <c r="H366" s="378"/>
      <c r="I366" s="378" t="s">
        <v>236</v>
      </c>
      <c r="J366" s="378"/>
      <c r="K366" s="380">
        <f t="shared" ref="K366:L366" si="57">SUM(K363:K365)</f>
        <v>0</v>
      </c>
      <c r="L366" s="381">
        <f t="shared" si="57"/>
        <v>0</v>
      </c>
    </row>
    <row r="367" spans="1:12">
      <c r="A367" s="359"/>
      <c r="B367" s="359"/>
      <c r="C367" s="359"/>
      <c r="D367" s="378"/>
      <c r="E367" s="378"/>
      <c r="F367" s="378"/>
      <c r="G367" s="378"/>
      <c r="H367" s="378"/>
      <c r="I367" s="378"/>
      <c r="J367" s="378"/>
      <c r="K367" s="380"/>
      <c r="L367" s="381"/>
    </row>
    <row r="368" spans="1:12">
      <c r="A368" s="359"/>
      <c r="B368" s="359"/>
      <c r="C368" s="359"/>
      <c r="D368" s="378" t="s">
        <v>140</v>
      </c>
      <c r="E368" s="378"/>
      <c r="F368" s="378"/>
      <c r="G368" s="378"/>
      <c r="H368" s="378"/>
      <c r="I368" s="378" t="s">
        <v>255</v>
      </c>
      <c r="J368" s="378"/>
      <c r="K368" s="380">
        <f t="shared" ref="K368:L368" si="58">SUM(K366,K361,K357)</f>
        <v>209288.30916666664</v>
      </c>
      <c r="L368" s="381">
        <f t="shared" si="58"/>
        <v>2511459.71</v>
      </c>
    </row>
    <row r="369" spans="1:12">
      <c r="A369" s="359"/>
      <c r="B369" s="359"/>
      <c r="C369" s="359"/>
      <c r="D369" s="378"/>
      <c r="E369" s="378"/>
      <c r="F369" s="378"/>
      <c r="G369" s="378"/>
      <c r="H369" s="378"/>
      <c r="I369" s="378"/>
      <c r="J369" s="378"/>
      <c r="K369" s="380"/>
      <c r="L369" s="381"/>
    </row>
    <row r="370" spans="1:12">
      <c r="A370" s="376"/>
      <c r="B370" s="376"/>
      <c r="C370" s="383"/>
      <c r="D370" s="378" t="s">
        <v>152</v>
      </c>
      <c r="E370" s="378"/>
      <c r="F370" s="378"/>
      <c r="G370" s="378"/>
      <c r="H370" s="378" t="s">
        <v>282</v>
      </c>
      <c r="I370" s="378"/>
      <c r="J370" s="378"/>
      <c r="K370" s="380">
        <f t="shared" ref="K370:L370" si="59">K368+K338</f>
        <v>2099052.9183333335</v>
      </c>
      <c r="L370" s="381">
        <f t="shared" si="59"/>
        <v>25188635.02</v>
      </c>
    </row>
    <row r="371" spans="1:12">
      <c r="A371" s="376"/>
      <c r="B371" s="376"/>
      <c r="C371" s="383"/>
      <c r="D371" s="378"/>
      <c r="E371" s="378"/>
      <c r="F371" s="378"/>
      <c r="G371" s="378"/>
      <c r="H371" s="378"/>
      <c r="I371" s="378"/>
      <c r="J371" s="378"/>
      <c r="K371" s="380"/>
      <c r="L371" s="381"/>
    </row>
    <row r="372" spans="1:12">
      <c r="A372" s="376"/>
      <c r="B372" s="376"/>
      <c r="C372" s="383"/>
      <c r="D372" s="378"/>
      <c r="E372" s="378"/>
      <c r="F372" s="378"/>
      <c r="G372" s="378"/>
      <c r="H372" s="378"/>
      <c r="I372" s="378"/>
      <c r="J372" s="378"/>
      <c r="K372" s="380"/>
      <c r="L372" s="381"/>
    </row>
    <row r="373" spans="1:12">
      <c r="A373" s="376"/>
      <c r="B373" s="376"/>
      <c r="C373" s="383"/>
      <c r="D373" s="378"/>
      <c r="E373" s="378"/>
      <c r="F373" s="378"/>
      <c r="G373" s="378"/>
      <c r="H373" s="378"/>
      <c r="I373" s="378"/>
      <c r="J373" s="378"/>
      <c r="K373" s="380"/>
      <c r="L373" s="381"/>
    </row>
    <row r="374" spans="1:12">
      <c r="A374" s="360" t="s">
        <v>91</v>
      </c>
      <c r="B374" s="376" t="s">
        <v>288</v>
      </c>
      <c r="C374" s="383"/>
      <c r="D374" s="378" t="s">
        <v>321</v>
      </c>
      <c r="E374" s="378"/>
      <c r="F374" s="378"/>
      <c r="G374" s="378"/>
      <c r="H374" s="378"/>
      <c r="I374" s="378"/>
      <c r="J374" s="378"/>
      <c r="K374" s="380"/>
      <c r="L374" s="381"/>
    </row>
    <row r="375" spans="1:12">
      <c r="A375" s="360" t="s">
        <v>94</v>
      </c>
      <c r="B375" s="376" t="s">
        <v>288</v>
      </c>
      <c r="C375" s="383"/>
      <c r="D375" s="378" t="s">
        <v>305</v>
      </c>
      <c r="E375" s="378"/>
      <c r="F375" s="378"/>
      <c r="G375" s="378"/>
      <c r="H375" s="378"/>
      <c r="I375" s="378"/>
      <c r="J375" s="378"/>
      <c r="K375" s="380"/>
      <c r="L375" s="381"/>
    </row>
    <row r="376" spans="1:12">
      <c r="A376" s="360" t="s">
        <v>96</v>
      </c>
      <c r="B376" s="376" t="s">
        <v>322</v>
      </c>
      <c r="C376" s="383"/>
      <c r="D376" s="378" t="s">
        <v>323</v>
      </c>
      <c r="E376" s="378"/>
      <c r="F376" s="378"/>
      <c r="G376" s="378"/>
      <c r="H376" s="378"/>
      <c r="I376" s="378"/>
      <c r="J376" s="378"/>
      <c r="K376" s="380"/>
      <c r="L376" s="381"/>
    </row>
    <row r="377" spans="1:12">
      <c r="A377" s="360" t="s">
        <v>97</v>
      </c>
      <c r="B377" s="376" t="s">
        <v>66</v>
      </c>
      <c r="C377" s="383"/>
      <c r="D377" s="378" t="s">
        <v>229</v>
      </c>
      <c r="E377" s="378"/>
      <c r="F377" s="378"/>
      <c r="G377" s="378"/>
      <c r="H377" s="378"/>
      <c r="I377" s="378"/>
      <c r="J377" s="378"/>
      <c r="K377" s="380"/>
      <c r="L377" s="381"/>
    </row>
    <row r="378" spans="1:12">
      <c r="A378" s="360" t="s">
        <v>99</v>
      </c>
      <c r="B378" s="376" t="s">
        <v>74</v>
      </c>
      <c r="C378" s="383"/>
      <c r="D378" s="378" t="s">
        <v>323</v>
      </c>
      <c r="E378" s="378"/>
      <c r="F378" s="378"/>
      <c r="G378" s="378"/>
      <c r="H378" s="378"/>
      <c r="I378" s="378"/>
      <c r="J378" s="378"/>
      <c r="K378" s="380"/>
      <c r="L378" s="381"/>
    </row>
    <row r="379" spans="1:12">
      <c r="A379" s="376"/>
      <c r="B379" s="376"/>
      <c r="C379" s="383"/>
      <c r="D379" s="378"/>
      <c r="E379" s="378"/>
      <c r="F379" s="378"/>
      <c r="G379" s="378"/>
      <c r="H379" s="378"/>
      <c r="I379" s="378"/>
      <c r="J379" s="378"/>
      <c r="K379" s="380"/>
      <c r="L379" s="381"/>
    </row>
    <row r="380" spans="1:12">
      <c r="A380" s="376"/>
      <c r="B380" s="376"/>
      <c r="C380" s="383"/>
      <c r="D380" s="378"/>
      <c r="E380" s="378"/>
      <c r="F380" s="378"/>
      <c r="G380" s="378"/>
      <c r="H380" s="378"/>
      <c r="I380" s="378"/>
      <c r="J380" s="378"/>
      <c r="K380" s="380"/>
      <c r="L380" s="381"/>
    </row>
    <row r="381" spans="1:12">
      <c r="A381" s="359"/>
      <c r="B381" s="359"/>
      <c r="C381" s="445">
        <v>170100</v>
      </c>
      <c r="D381" s="378" t="s">
        <v>102</v>
      </c>
      <c r="E381" s="385" t="s">
        <v>324</v>
      </c>
      <c r="F381" s="378"/>
      <c r="G381" s="378"/>
      <c r="H381" s="378"/>
      <c r="I381" s="378"/>
      <c r="J381" s="378"/>
      <c r="K381" s="380"/>
      <c r="L381" s="381"/>
    </row>
    <row r="382" spans="1:12">
      <c r="A382" s="359"/>
      <c r="B382" s="359"/>
      <c r="C382" s="445"/>
      <c r="D382" s="385"/>
      <c r="E382" s="385"/>
      <c r="F382" s="378"/>
      <c r="G382" s="378"/>
      <c r="H382" s="378"/>
      <c r="I382" s="378"/>
      <c r="J382" s="378"/>
      <c r="K382" s="380"/>
      <c r="L382" s="381"/>
    </row>
    <row r="383" spans="1:12">
      <c r="A383" s="359"/>
      <c r="B383" s="359"/>
      <c r="C383" s="445"/>
      <c r="D383" s="385"/>
      <c r="E383" s="385"/>
      <c r="F383" s="378"/>
      <c r="G383" s="378"/>
      <c r="H383" s="378"/>
      <c r="I383" s="378"/>
      <c r="J383" s="378"/>
      <c r="K383" s="380"/>
      <c r="L383" s="381"/>
    </row>
    <row r="384" spans="1:12">
      <c r="A384" s="37" t="s">
        <v>104</v>
      </c>
      <c r="B384" s="388" t="s">
        <v>105</v>
      </c>
      <c r="C384" s="403" t="s">
        <v>106</v>
      </c>
      <c r="D384" s="140" t="s">
        <v>107</v>
      </c>
      <c r="E384" s="406"/>
      <c r="F384" s="406"/>
      <c r="G384" s="406"/>
      <c r="H384" s="406"/>
      <c r="I384" s="406"/>
      <c r="J384" s="406"/>
      <c r="K384" s="415">
        <f t="shared" ref="K384:K392" si="60">L384/12</f>
        <v>340307.46</v>
      </c>
      <c r="L384" s="404">
        <v>4083689.52</v>
      </c>
    </row>
    <row r="385" spans="1:12">
      <c r="A385" s="37" t="s">
        <v>104</v>
      </c>
      <c r="B385" s="388" t="s">
        <v>108</v>
      </c>
      <c r="C385" s="403" t="s">
        <v>106</v>
      </c>
      <c r="D385" s="140" t="s">
        <v>109</v>
      </c>
      <c r="E385" s="406"/>
      <c r="F385" s="406"/>
      <c r="G385" s="406"/>
      <c r="H385" s="406"/>
      <c r="I385" s="406"/>
      <c r="J385" s="406"/>
      <c r="K385" s="415">
        <f t="shared" si="60"/>
        <v>84528.62</v>
      </c>
      <c r="L385" s="404">
        <v>1014343.44</v>
      </c>
    </row>
    <row r="386" spans="1:12">
      <c r="A386" s="37" t="s">
        <v>104</v>
      </c>
      <c r="B386" s="388" t="s">
        <v>110</v>
      </c>
      <c r="C386" s="403" t="s">
        <v>106</v>
      </c>
      <c r="D386" s="140" t="s">
        <v>111</v>
      </c>
      <c r="E386" s="406"/>
      <c r="F386" s="406"/>
      <c r="G386" s="406"/>
      <c r="H386" s="406"/>
      <c r="I386" s="406"/>
      <c r="J386" s="406"/>
      <c r="K386" s="415">
        <f t="shared" si="60"/>
        <v>9626.9549999999999</v>
      </c>
      <c r="L386" s="404">
        <v>115523.46</v>
      </c>
    </row>
    <row r="387" spans="1:12">
      <c r="A387" s="37" t="s">
        <v>104</v>
      </c>
      <c r="B387" s="388" t="s">
        <v>112</v>
      </c>
      <c r="C387" s="403" t="s">
        <v>106</v>
      </c>
      <c r="D387" s="406" t="s">
        <v>113</v>
      </c>
      <c r="E387" s="406"/>
      <c r="F387" s="406"/>
      <c r="G387" s="406"/>
      <c r="H387" s="406"/>
      <c r="I387" s="406"/>
      <c r="J387" s="406"/>
      <c r="K387" s="415">
        <f t="shared" si="60"/>
        <v>8648</v>
      </c>
      <c r="L387" s="404">
        <v>103776</v>
      </c>
    </row>
    <row r="388" spans="1:12">
      <c r="A388" s="37" t="s">
        <v>104</v>
      </c>
      <c r="B388" s="388" t="s">
        <v>114</v>
      </c>
      <c r="C388" s="403" t="s">
        <v>106</v>
      </c>
      <c r="D388" s="140" t="s">
        <v>115</v>
      </c>
      <c r="E388" s="406"/>
      <c r="F388" s="406"/>
      <c r="G388" s="406"/>
      <c r="H388" s="406"/>
      <c r="I388" s="406"/>
      <c r="J388" s="406"/>
      <c r="K388" s="415">
        <f t="shared" si="60"/>
        <v>8929.2691666666669</v>
      </c>
      <c r="L388" s="404">
        <v>107151.23</v>
      </c>
    </row>
    <row r="389" spans="1:12">
      <c r="A389" s="37" t="s">
        <v>104</v>
      </c>
      <c r="B389" s="388" t="s">
        <v>116</v>
      </c>
      <c r="C389" s="403" t="s">
        <v>106</v>
      </c>
      <c r="D389" s="406" t="s">
        <v>117</v>
      </c>
      <c r="E389" s="406"/>
      <c r="F389" s="406"/>
      <c r="G389" s="406"/>
      <c r="H389" s="406"/>
      <c r="I389" s="406"/>
      <c r="J389" s="406"/>
      <c r="K389" s="415">
        <f t="shared" si="60"/>
        <v>83595.625833333339</v>
      </c>
      <c r="L389" s="404">
        <v>1003147.51</v>
      </c>
    </row>
    <row r="390" spans="1:12">
      <c r="A390" s="37" t="s">
        <v>104</v>
      </c>
      <c r="B390" s="388" t="s">
        <v>119</v>
      </c>
      <c r="C390" s="403" t="s">
        <v>106</v>
      </c>
      <c r="D390" s="140" t="s">
        <v>235</v>
      </c>
      <c r="E390" s="406"/>
      <c r="F390" s="406"/>
      <c r="G390" s="406"/>
      <c r="H390" s="406"/>
      <c r="I390" s="406"/>
      <c r="J390" s="406"/>
      <c r="K390" s="415">
        <f t="shared" si="60"/>
        <v>64458.98</v>
      </c>
      <c r="L390" s="404">
        <v>773507.76</v>
      </c>
    </row>
    <row r="391" spans="1:12">
      <c r="A391" s="37" t="s">
        <v>104</v>
      </c>
      <c r="B391" s="388" t="s">
        <v>121</v>
      </c>
      <c r="C391" s="403" t="s">
        <v>106</v>
      </c>
      <c r="D391" s="140" t="s">
        <v>122</v>
      </c>
      <c r="E391" s="406"/>
      <c r="F391" s="406"/>
      <c r="G391" s="406"/>
      <c r="H391" s="406"/>
      <c r="I391" s="406"/>
      <c r="J391" s="406"/>
      <c r="K391" s="415">
        <f t="shared" si="60"/>
        <v>26007.200000000001</v>
      </c>
      <c r="L391" s="391">
        <v>312086.40000000002</v>
      </c>
    </row>
    <row r="392" spans="1:12">
      <c r="A392" s="37" t="s">
        <v>104</v>
      </c>
      <c r="B392" s="388" t="s">
        <v>123</v>
      </c>
      <c r="C392" s="403" t="s">
        <v>106</v>
      </c>
      <c r="D392" s="140" t="s">
        <v>124</v>
      </c>
      <c r="E392" s="406"/>
      <c r="F392" s="406"/>
      <c r="G392" s="406"/>
      <c r="H392" s="406"/>
      <c r="I392" s="406"/>
      <c r="J392" s="406"/>
      <c r="K392" s="415">
        <f t="shared" si="60"/>
        <v>14068.065833333334</v>
      </c>
      <c r="L392" s="404">
        <v>168816.79</v>
      </c>
    </row>
    <row r="393" spans="1:12">
      <c r="A393" s="37"/>
      <c r="B393" s="388"/>
      <c r="C393" s="403"/>
      <c r="D393" s="140"/>
      <c r="E393" s="406"/>
      <c r="F393" s="406"/>
      <c r="G393" s="406"/>
      <c r="H393" s="406"/>
      <c r="I393" s="406"/>
      <c r="J393" s="406"/>
      <c r="K393" s="415"/>
      <c r="L393" s="404"/>
    </row>
    <row r="394" spans="1:12">
      <c r="A394" s="359"/>
      <c r="B394" s="359"/>
      <c r="C394" s="37"/>
      <c r="D394" s="378" t="s">
        <v>125</v>
      </c>
      <c r="E394" s="378"/>
      <c r="F394" s="378"/>
      <c r="G394" s="378"/>
      <c r="H394" s="378"/>
      <c r="I394" s="378" t="s">
        <v>236</v>
      </c>
      <c r="J394" s="378"/>
      <c r="K394" s="380">
        <f t="shared" ref="K394:L394" si="61">SUM(K384:K392)</f>
        <v>640170.17583333328</v>
      </c>
      <c r="L394" s="381">
        <f t="shared" si="61"/>
        <v>7682042.1100000003</v>
      </c>
    </row>
    <row r="395" spans="1:12">
      <c r="A395" s="359"/>
      <c r="B395" s="359"/>
      <c r="C395" s="37"/>
      <c r="D395" s="378"/>
      <c r="E395" s="378"/>
      <c r="F395" s="378"/>
      <c r="G395" s="378"/>
      <c r="H395" s="378"/>
      <c r="I395" s="378"/>
      <c r="J395" s="378"/>
      <c r="K395" s="380"/>
      <c r="L395" s="381"/>
    </row>
    <row r="396" spans="1:12">
      <c r="A396" s="359"/>
      <c r="B396" s="359"/>
      <c r="C396" s="37"/>
      <c r="D396" s="378"/>
      <c r="E396" s="378"/>
      <c r="F396" s="378"/>
      <c r="G396" s="378"/>
      <c r="H396" s="378"/>
      <c r="I396" s="378"/>
      <c r="J396" s="378"/>
      <c r="K396" s="380"/>
      <c r="L396" s="381"/>
    </row>
    <row r="397" spans="1:12">
      <c r="A397" s="37" t="s">
        <v>104</v>
      </c>
      <c r="B397" s="403">
        <v>2111</v>
      </c>
      <c r="C397" s="403" t="s">
        <v>106</v>
      </c>
      <c r="D397" s="406" t="s">
        <v>127</v>
      </c>
      <c r="E397" s="378"/>
      <c r="F397" s="378"/>
      <c r="G397" s="378"/>
      <c r="H397" s="378"/>
      <c r="I397" s="378"/>
      <c r="J397" s="378"/>
      <c r="K397" s="386">
        <f t="shared" ref="K397:K403" si="62">L397/12</f>
        <v>0</v>
      </c>
      <c r="L397" s="408">
        <v>0</v>
      </c>
    </row>
    <row r="398" spans="1:12">
      <c r="A398" s="37" t="s">
        <v>104</v>
      </c>
      <c r="B398" s="403">
        <v>2211</v>
      </c>
      <c r="C398" s="403" t="s">
        <v>106</v>
      </c>
      <c r="D398" s="406" t="s">
        <v>132</v>
      </c>
      <c r="E398" s="378"/>
      <c r="F398" s="378"/>
      <c r="G398" s="378"/>
      <c r="H398" s="378"/>
      <c r="I398" s="378"/>
      <c r="J398" s="378"/>
      <c r="K398" s="386">
        <f t="shared" si="62"/>
        <v>0</v>
      </c>
      <c r="L398" s="408">
        <v>0</v>
      </c>
    </row>
    <row r="399" spans="1:12">
      <c r="A399" s="37" t="s">
        <v>104</v>
      </c>
      <c r="B399" s="403">
        <v>2461</v>
      </c>
      <c r="C399" s="403" t="s">
        <v>106</v>
      </c>
      <c r="D399" s="406" t="s">
        <v>215</v>
      </c>
      <c r="E399" s="378"/>
      <c r="F399" s="378"/>
      <c r="G399" s="378"/>
      <c r="H399" s="378"/>
      <c r="I399" s="378"/>
      <c r="J399" s="378"/>
      <c r="K399" s="386">
        <f t="shared" si="62"/>
        <v>25000</v>
      </c>
      <c r="L399" s="408">
        <v>300000</v>
      </c>
    </row>
    <row r="400" spans="1:12">
      <c r="A400" s="37" t="s">
        <v>104</v>
      </c>
      <c r="B400" s="403">
        <v>2611</v>
      </c>
      <c r="C400" s="403" t="s">
        <v>106</v>
      </c>
      <c r="D400" s="406" t="s">
        <v>133</v>
      </c>
      <c r="E400" s="378"/>
      <c r="F400" s="378"/>
      <c r="G400" s="378"/>
      <c r="H400" s="378"/>
      <c r="I400" s="378"/>
      <c r="J400" s="378"/>
      <c r="K400" s="386">
        <f t="shared" si="62"/>
        <v>33333.333333333336</v>
      </c>
      <c r="L400" s="408">
        <v>400000</v>
      </c>
    </row>
    <row r="401" spans="1:12">
      <c r="A401" s="37" t="s">
        <v>104</v>
      </c>
      <c r="B401" s="403">
        <v>2612</v>
      </c>
      <c r="C401" s="403" t="s">
        <v>106</v>
      </c>
      <c r="D401" s="406" t="s">
        <v>242</v>
      </c>
      <c r="E401" s="378"/>
      <c r="F401" s="378"/>
      <c r="G401" s="378"/>
      <c r="H401" s="378"/>
      <c r="I401" s="378"/>
      <c r="J401" s="378"/>
      <c r="K401" s="386">
        <f t="shared" si="62"/>
        <v>0</v>
      </c>
      <c r="L401" s="408">
        <v>0</v>
      </c>
    </row>
    <row r="402" spans="1:12">
      <c r="A402" s="37" t="s">
        <v>104</v>
      </c>
      <c r="B402" s="403">
        <v>2911</v>
      </c>
      <c r="C402" s="403" t="s">
        <v>106</v>
      </c>
      <c r="D402" s="406" t="s">
        <v>186</v>
      </c>
      <c r="E402" s="378"/>
      <c r="F402" s="378"/>
      <c r="G402" s="378"/>
      <c r="H402" s="378"/>
      <c r="I402" s="378"/>
      <c r="J402" s="378"/>
      <c r="K402" s="386">
        <f t="shared" si="62"/>
        <v>0</v>
      </c>
      <c r="L402" s="408">
        <v>0</v>
      </c>
    </row>
    <row r="403" spans="1:12">
      <c r="A403" s="37" t="s">
        <v>104</v>
      </c>
      <c r="B403" s="403">
        <v>2961</v>
      </c>
      <c r="C403" s="403" t="s">
        <v>106</v>
      </c>
      <c r="D403" s="406" t="s">
        <v>281</v>
      </c>
      <c r="E403" s="378"/>
      <c r="F403" s="378"/>
      <c r="G403" s="378"/>
      <c r="H403" s="378"/>
      <c r="I403" s="378"/>
      <c r="J403" s="378"/>
      <c r="K403" s="386">
        <f t="shared" si="62"/>
        <v>0</v>
      </c>
      <c r="L403" s="408">
        <v>0</v>
      </c>
    </row>
    <row r="404" spans="1:12">
      <c r="A404" s="37"/>
      <c r="B404" s="403"/>
      <c r="C404" s="403"/>
      <c r="D404" s="406"/>
      <c r="E404" s="378"/>
      <c r="F404" s="378"/>
      <c r="G404" s="378"/>
      <c r="H404" s="378"/>
      <c r="I404" s="378"/>
      <c r="J404" s="378"/>
      <c r="K404" s="386"/>
      <c r="L404" s="408"/>
    </row>
    <row r="405" spans="1:12">
      <c r="A405" s="359"/>
      <c r="B405" s="37"/>
      <c r="C405" s="37"/>
      <c r="D405" s="378" t="s">
        <v>125</v>
      </c>
      <c r="E405" s="378"/>
      <c r="F405" s="378"/>
      <c r="G405" s="378"/>
      <c r="H405" s="378"/>
      <c r="I405" s="378" t="s">
        <v>236</v>
      </c>
      <c r="J405" s="378"/>
      <c r="K405" s="380">
        <f t="shared" ref="K405" si="63">SUM(K397:K403)</f>
        <v>58333.333333333336</v>
      </c>
      <c r="L405" s="381">
        <f>SUM(L397:L403)</f>
        <v>700000</v>
      </c>
    </row>
    <row r="406" spans="1:12">
      <c r="A406" s="359"/>
      <c r="B406" s="37"/>
      <c r="C406" s="37"/>
      <c r="D406" s="379"/>
      <c r="E406" s="378"/>
      <c r="F406" s="378"/>
      <c r="G406" s="378"/>
      <c r="H406" s="378"/>
      <c r="I406" s="378"/>
      <c r="J406" s="378"/>
      <c r="K406" s="380"/>
      <c r="L406" s="381"/>
    </row>
    <row r="407" spans="1:12">
      <c r="A407" s="37" t="s">
        <v>104</v>
      </c>
      <c r="B407" s="403">
        <v>3111</v>
      </c>
      <c r="C407" s="403" t="s">
        <v>106</v>
      </c>
      <c r="D407" s="406" t="s">
        <v>244</v>
      </c>
      <c r="E407" s="378"/>
      <c r="F407" s="378"/>
      <c r="G407" s="378"/>
      <c r="H407" s="378"/>
      <c r="I407" s="378"/>
      <c r="J407" s="378"/>
      <c r="K407" s="386">
        <f t="shared" ref="K407:K411" si="64">L407/12</f>
        <v>7777166.666666667</v>
      </c>
      <c r="L407" s="408">
        <f>94326000-1000000</f>
        <v>93326000</v>
      </c>
    </row>
    <row r="408" spans="1:12">
      <c r="A408" s="37" t="s">
        <v>104</v>
      </c>
      <c r="B408" s="403">
        <v>3141</v>
      </c>
      <c r="C408" s="403" t="s">
        <v>106</v>
      </c>
      <c r="D408" s="406" t="s">
        <v>150</v>
      </c>
      <c r="E408" s="378"/>
      <c r="F408" s="378"/>
      <c r="G408" s="378"/>
      <c r="H408" s="378"/>
      <c r="I408" s="378"/>
      <c r="J408" s="378"/>
      <c r="K408" s="386">
        <f t="shared" si="64"/>
        <v>666.66666666666663</v>
      </c>
      <c r="L408" s="408">
        <v>8000</v>
      </c>
    </row>
    <row r="409" spans="1:12">
      <c r="A409" s="37" t="s">
        <v>104</v>
      </c>
      <c r="B409" s="403">
        <v>3221</v>
      </c>
      <c r="C409" s="403" t="s">
        <v>106</v>
      </c>
      <c r="D409" s="406" t="s">
        <v>171</v>
      </c>
      <c r="E409" s="378"/>
      <c r="F409" s="378"/>
      <c r="G409" s="378"/>
      <c r="H409" s="378"/>
      <c r="I409" s="378"/>
      <c r="J409" s="378"/>
      <c r="K409" s="386">
        <f t="shared" si="64"/>
        <v>65833.333333333328</v>
      </c>
      <c r="L409" s="408">
        <v>790000</v>
      </c>
    </row>
    <row r="410" spans="1:12">
      <c r="A410" s="37" t="s">
        <v>104</v>
      </c>
      <c r="B410" s="403">
        <v>3361</v>
      </c>
      <c r="C410" s="403" t="s">
        <v>106</v>
      </c>
      <c r="D410" s="406" t="s">
        <v>134</v>
      </c>
      <c r="E410" s="378"/>
      <c r="F410" s="378"/>
      <c r="G410" s="378"/>
      <c r="H410" s="378"/>
      <c r="I410" s="378"/>
      <c r="J410" s="378"/>
      <c r="K410" s="386">
        <f t="shared" si="64"/>
        <v>0</v>
      </c>
      <c r="L410" s="408">
        <v>0</v>
      </c>
    </row>
    <row r="411" spans="1:12">
      <c r="A411" s="37" t="s">
        <v>104</v>
      </c>
      <c r="B411" s="403">
        <v>3551</v>
      </c>
      <c r="C411" s="403" t="s">
        <v>106</v>
      </c>
      <c r="D411" s="417" t="s">
        <v>333</v>
      </c>
      <c r="E411" s="378"/>
      <c r="F411" s="378"/>
      <c r="G411" s="378"/>
      <c r="H411" s="378"/>
      <c r="I411" s="378"/>
      <c r="J411" s="378"/>
      <c r="K411" s="386">
        <f t="shared" si="64"/>
        <v>0</v>
      </c>
      <c r="L411" s="408">
        <v>0</v>
      </c>
    </row>
    <row r="412" spans="1:12">
      <c r="A412" s="359"/>
      <c r="B412" s="359"/>
      <c r="C412" s="37"/>
      <c r="D412" s="378" t="s">
        <v>125</v>
      </c>
      <c r="E412" s="378"/>
      <c r="F412" s="378"/>
      <c r="G412" s="378"/>
      <c r="H412" s="378"/>
      <c r="I412" s="378" t="s">
        <v>236</v>
      </c>
      <c r="J412" s="378"/>
      <c r="K412" s="380">
        <f t="shared" ref="K412:L412" si="65">SUM(K407:K411)</f>
        <v>7843666.666666667</v>
      </c>
      <c r="L412" s="381">
        <f t="shared" si="65"/>
        <v>94124000</v>
      </c>
    </row>
    <row r="413" spans="1:12">
      <c r="A413" s="359"/>
      <c r="B413" s="359"/>
      <c r="C413" s="37"/>
      <c r="D413" s="378"/>
      <c r="E413" s="378"/>
      <c r="F413" s="378"/>
      <c r="G413" s="378"/>
      <c r="H413" s="378"/>
      <c r="I413" s="378"/>
      <c r="J413" s="378"/>
      <c r="K413" s="380"/>
      <c r="L413" s="381"/>
    </row>
    <row r="414" spans="1:12">
      <c r="A414" s="359"/>
      <c r="B414" s="359"/>
      <c r="C414" s="37"/>
      <c r="D414" s="378" t="s">
        <v>140</v>
      </c>
      <c r="E414" s="378"/>
      <c r="F414" s="378"/>
      <c r="G414" s="378"/>
      <c r="H414" s="378"/>
      <c r="I414" s="378" t="s">
        <v>255</v>
      </c>
      <c r="J414" s="378"/>
      <c r="K414" s="380">
        <f t="shared" ref="K414:L414" si="66">SUM(K412,K405,K394)</f>
        <v>8542170.1758333333</v>
      </c>
      <c r="L414" s="381">
        <f t="shared" si="66"/>
        <v>102506042.11</v>
      </c>
    </row>
    <row r="415" spans="1:12">
      <c r="A415" s="376"/>
      <c r="B415" s="376"/>
      <c r="C415" s="383"/>
      <c r="D415" s="378"/>
      <c r="E415" s="378"/>
      <c r="F415" s="378"/>
      <c r="G415" s="378"/>
      <c r="H415" s="378"/>
      <c r="I415" s="378"/>
      <c r="J415" s="378"/>
      <c r="K415" s="380"/>
      <c r="L415" s="381"/>
    </row>
    <row r="416" spans="1:12">
      <c r="A416" s="359"/>
      <c r="B416" s="376"/>
      <c r="C416" s="383"/>
      <c r="D416" s="378" t="s">
        <v>152</v>
      </c>
      <c r="E416" s="378"/>
      <c r="F416" s="378"/>
      <c r="G416" s="378"/>
      <c r="H416" s="378" t="s">
        <v>282</v>
      </c>
      <c r="I416" s="378"/>
      <c r="J416" s="378"/>
      <c r="K416" s="380">
        <f t="shared" ref="K416:L416" si="67">SUM(K414)</f>
        <v>8542170.1758333333</v>
      </c>
      <c r="L416" s="381">
        <f t="shared" si="67"/>
        <v>102506042.11</v>
      </c>
    </row>
    <row r="417" spans="1:12">
      <c r="A417" s="359"/>
      <c r="B417" s="376"/>
      <c r="C417" s="383"/>
      <c r="D417" s="378"/>
      <c r="E417" s="378"/>
      <c r="F417" s="378"/>
      <c r="G417" s="378"/>
      <c r="H417" s="378"/>
      <c r="I417" s="378"/>
      <c r="J417" s="378"/>
      <c r="K417" s="380"/>
      <c r="L417" s="381"/>
    </row>
    <row r="418" spans="1:12">
      <c r="A418" s="360" t="s">
        <v>91</v>
      </c>
      <c r="B418" s="376" t="s">
        <v>288</v>
      </c>
      <c r="C418" s="383"/>
      <c r="D418" s="378" t="s">
        <v>138</v>
      </c>
      <c r="E418" s="378"/>
      <c r="F418" s="378"/>
      <c r="G418" s="378"/>
      <c r="H418" s="378"/>
      <c r="I418" s="378"/>
      <c r="J418" s="378"/>
      <c r="K418" s="380"/>
      <c r="L418" s="381"/>
    </row>
    <row r="419" spans="1:12">
      <c r="A419" s="360" t="s">
        <v>94</v>
      </c>
      <c r="B419" s="376" t="s">
        <v>336</v>
      </c>
      <c r="C419" s="383"/>
      <c r="D419" s="378" t="s">
        <v>337</v>
      </c>
      <c r="E419" s="378"/>
      <c r="F419" s="378"/>
      <c r="G419" s="378"/>
      <c r="H419" s="378"/>
      <c r="I419" s="378"/>
      <c r="J419" s="378"/>
      <c r="K419" s="380"/>
      <c r="L419" s="381"/>
    </row>
    <row r="420" spans="1:12">
      <c r="A420" s="360" t="s">
        <v>96</v>
      </c>
      <c r="B420" s="376" t="s">
        <v>92</v>
      </c>
      <c r="C420" s="383"/>
      <c r="D420" s="378" t="s">
        <v>338</v>
      </c>
      <c r="E420" s="378"/>
      <c r="F420" s="378"/>
      <c r="G420" s="378"/>
      <c r="H420" s="378"/>
      <c r="I420" s="378"/>
      <c r="J420" s="378"/>
      <c r="K420" s="380"/>
      <c r="L420" s="381"/>
    </row>
    <row r="421" spans="1:12">
      <c r="A421" s="360" t="s">
        <v>97</v>
      </c>
      <c r="B421" s="376" t="s">
        <v>66</v>
      </c>
      <c r="C421" s="383"/>
      <c r="D421" s="378" t="s">
        <v>229</v>
      </c>
      <c r="E421" s="378"/>
      <c r="F421" s="378"/>
      <c r="G421" s="378"/>
      <c r="H421" s="378"/>
      <c r="I421" s="378"/>
      <c r="J421" s="378"/>
      <c r="K421" s="380"/>
      <c r="L421" s="381"/>
    </row>
    <row r="422" spans="1:12">
      <c r="A422" s="360" t="s">
        <v>99</v>
      </c>
      <c r="B422" s="376" t="s">
        <v>78</v>
      </c>
      <c r="C422" s="383"/>
      <c r="D422" s="378" t="s">
        <v>341</v>
      </c>
      <c r="E422" s="378"/>
      <c r="F422" s="378"/>
      <c r="G422" s="378"/>
      <c r="H422" s="378"/>
      <c r="I422" s="378"/>
      <c r="J422" s="378"/>
      <c r="K422" s="380"/>
      <c r="L422" s="381"/>
    </row>
    <row r="423" spans="1:12">
      <c r="A423" s="359"/>
      <c r="B423" s="376"/>
      <c r="C423" s="383"/>
      <c r="D423" s="378"/>
      <c r="E423" s="378"/>
      <c r="F423" s="378"/>
      <c r="G423" s="378"/>
      <c r="H423" s="378"/>
      <c r="I423" s="378"/>
      <c r="J423" s="378"/>
      <c r="K423" s="380"/>
      <c r="L423" s="381"/>
    </row>
    <row r="424" spans="1:12">
      <c r="A424" s="359"/>
      <c r="B424" s="376"/>
      <c r="C424" s="384" t="s">
        <v>342</v>
      </c>
      <c r="D424" s="378" t="s">
        <v>102</v>
      </c>
      <c r="E424" s="385" t="s">
        <v>343</v>
      </c>
      <c r="F424" s="378"/>
      <c r="G424" s="378"/>
      <c r="H424" s="378"/>
      <c r="I424" s="378"/>
      <c r="J424" s="378"/>
      <c r="K424" s="380"/>
      <c r="L424" s="381"/>
    </row>
    <row r="425" spans="1:12">
      <c r="A425" s="359"/>
      <c r="B425" s="376"/>
      <c r="C425" s="376"/>
      <c r="D425" s="378"/>
      <c r="E425" s="378"/>
      <c r="F425" s="378"/>
      <c r="G425" s="378"/>
      <c r="H425" s="378"/>
      <c r="I425" s="378"/>
      <c r="J425" s="378"/>
      <c r="K425" s="380"/>
      <c r="L425" s="381"/>
    </row>
    <row r="426" spans="1:12">
      <c r="A426" s="37" t="s">
        <v>104</v>
      </c>
      <c r="B426" s="403" t="s">
        <v>105</v>
      </c>
      <c r="C426" s="407" t="s">
        <v>106</v>
      </c>
      <c r="D426" s="406" t="s">
        <v>107</v>
      </c>
      <c r="E426" s="406"/>
      <c r="F426" s="406"/>
      <c r="G426" s="406"/>
      <c r="H426" s="406"/>
      <c r="I426" s="406"/>
      <c r="J426" s="406"/>
      <c r="K426" s="415">
        <f t="shared" ref="K426:K434" si="68">L426/12</f>
        <v>1338643.54</v>
      </c>
      <c r="L426" s="404">
        <v>16063722.48</v>
      </c>
    </row>
    <row r="427" spans="1:12">
      <c r="A427" s="37" t="s">
        <v>104</v>
      </c>
      <c r="B427" s="403" t="s">
        <v>108</v>
      </c>
      <c r="C427" s="407" t="s">
        <v>106</v>
      </c>
      <c r="D427" s="406" t="s">
        <v>109</v>
      </c>
      <c r="E427" s="406"/>
      <c r="F427" s="406"/>
      <c r="G427" s="406"/>
      <c r="H427" s="406"/>
      <c r="I427" s="406"/>
      <c r="J427" s="406"/>
      <c r="K427" s="415">
        <f t="shared" si="68"/>
        <v>92272.92</v>
      </c>
      <c r="L427" s="404">
        <v>1107275.04</v>
      </c>
    </row>
    <row r="428" spans="1:12">
      <c r="A428" s="37" t="s">
        <v>104</v>
      </c>
      <c r="B428" s="403" t="s">
        <v>110</v>
      </c>
      <c r="C428" s="407" t="s">
        <v>106</v>
      </c>
      <c r="D428" s="406" t="s">
        <v>111</v>
      </c>
      <c r="E428" s="406"/>
      <c r="F428" s="406"/>
      <c r="G428" s="406"/>
      <c r="H428" s="406"/>
      <c r="I428" s="406"/>
      <c r="J428" s="406"/>
      <c r="K428" s="415">
        <f t="shared" si="68"/>
        <v>167545.50833333333</v>
      </c>
      <c r="L428" s="404">
        <v>2010546.1</v>
      </c>
    </row>
    <row r="429" spans="1:12">
      <c r="A429" s="37" t="s">
        <v>104</v>
      </c>
      <c r="B429" s="403" t="s">
        <v>112</v>
      </c>
      <c r="C429" s="407" t="s">
        <v>106</v>
      </c>
      <c r="D429" s="406" t="s">
        <v>113</v>
      </c>
      <c r="E429" s="406"/>
      <c r="F429" s="406"/>
      <c r="G429" s="406"/>
      <c r="H429" s="406"/>
      <c r="I429" s="406"/>
      <c r="J429" s="406"/>
      <c r="K429" s="415">
        <f t="shared" si="68"/>
        <v>20086</v>
      </c>
      <c r="L429" s="404">
        <v>241032</v>
      </c>
    </row>
    <row r="430" spans="1:12">
      <c r="A430" s="37" t="s">
        <v>104</v>
      </c>
      <c r="B430" s="403" t="s">
        <v>114</v>
      </c>
      <c r="C430" s="407" t="s">
        <v>106</v>
      </c>
      <c r="D430" s="406" t="s">
        <v>115</v>
      </c>
      <c r="E430" s="406"/>
      <c r="F430" s="406"/>
      <c r="G430" s="406"/>
      <c r="H430" s="406"/>
      <c r="I430" s="406"/>
      <c r="J430" s="406"/>
      <c r="K430" s="415">
        <f t="shared" si="68"/>
        <v>30732.967499999999</v>
      </c>
      <c r="L430" s="404">
        <v>368795.61</v>
      </c>
    </row>
    <row r="431" spans="1:12">
      <c r="A431" s="37" t="s">
        <v>104</v>
      </c>
      <c r="B431" s="403" t="s">
        <v>116</v>
      </c>
      <c r="C431" s="407" t="s">
        <v>106</v>
      </c>
      <c r="D431" s="406" t="s">
        <v>117</v>
      </c>
      <c r="E431" s="406"/>
      <c r="F431" s="406"/>
      <c r="G431" s="406"/>
      <c r="H431" s="406"/>
      <c r="I431" s="406"/>
      <c r="J431" s="406"/>
      <c r="K431" s="415">
        <f t="shared" si="68"/>
        <v>282222.7391666667</v>
      </c>
      <c r="L431" s="404">
        <v>3386672.87</v>
      </c>
    </row>
    <row r="432" spans="1:12">
      <c r="A432" s="37" t="s">
        <v>104</v>
      </c>
      <c r="B432" s="403" t="s">
        <v>119</v>
      </c>
      <c r="C432" s="407" t="s">
        <v>106</v>
      </c>
      <c r="D432" s="406" t="s">
        <v>235</v>
      </c>
      <c r="E432" s="406"/>
      <c r="F432" s="406"/>
      <c r="G432" s="406"/>
      <c r="H432" s="406"/>
      <c r="I432" s="406"/>
      <c r="J432" s="406"/>
      <c r="K432" s="415">
        <f t="shared" si="68"/>
        <v>113389.56</v>
      </c>
      <c r="L432" s="404">
        <v>1360674.72</v>
      </c>
    </row>
    <row r="433" spans="1:12">
      <c r="A433" s="37" t="s">
        <v>104</v>
      </c>
      <c r="B433" s="403" t="s">
        <v>121</v>
      </c>
      <c r="C433" s="407" t="s">
        <v>106</v>
      </c>
      <c r="D433" s="406" t="s">
        <v>122</v>
      </c>
      <c r="E433" s="406"/>
      <c r="F433" s="406"/>
      <c r="G433" s="406"/>
      <c r="H433" s="406"/>
      <c r="I433" s="406"/>
      <c r="J433" s="406"/>
      <c r="K433" s="415">
        <f t="shared" si="68"/>
        <v>125552</v>
      </c>
      <c r="L433" s="391">
        <v>1506624</v>
      </c>
    </row>
    <row r="434" spans="1:12">
      <c r="A434" s="37" t="s">
        <v>104</v>
      </c>
      <c r="B434" s="403" t="s">
        <v>123</v>
      </c>
      <c r="C434" s="403" t="s">
        <v>106</v>
      </c>
      <c r="D434" s="406" t="s">
        <v>124</v>
      </c>
      <c r="E434" s="406"/>
      <c r="F434" s="406"/>
      <c r="G434" s="406"/>
      <c r="H434" s="406"/>
      <c r="I434" s="406"/>
      <c r="J434" s="406"/>
      <c r="K434" s="415">
        <f t="shared" si="68"/>
        <v>60082.916666666664</v>
      </c>
      <c r="L434" s="404">
        <v>720995</v>
      </c>
    </row>
    <row r="435" spans="1:12">
      <c r="A435" s="37"/>
      <c r="B435" s="403"/>
      <c r="C435" s="403"/>
      <c r="D435" s="406"/>
      <c r="E435" s="406"/>
      <c r="F435" s="406"/>
      <c r="G435" s="406"/>
      <c r="H435" s="406"/>
      <c r="I435" s="406"/>
      <c r="J435" s="406"/>
      <c r="K435" s="415"/>
      <c r="L435" s="404"/>
    </row>
    <row r="436" spans="1:12">
      <c r="A436" s="37"/>
      <c r="B436" s="403"/>
      <c r="C436" s="403"/>
      <c r="D436" s="406"/>
      <c r="E436" s="406"/>
      <c r="F436" s="406"/>
      <c r="G436" s="406"/>
      <c r="H436" s="406"/>
      <c r="I436" s="406"/>
      <c r="J436" s="406"/>
      <c r="K436" s="415"/>
      <c r="L436" s="404"/>
    </row>
    <row r="437" spans="1:12">
      <c r="A437" s="37"/>
      <c r="B437" s="376"/>
      <c r="C437" s="383"/>
      <c r="D437" s="378" t="s">
        <v>125</v>
      </c>
      <c r="E437" s="378"/>
      <c r="F437" s="378"/>
      <c r="G437" s="378"/>
      <c r="H437" s="378"/>
      <c r="I437" s="378" t="s">
        <v>236</v>
      </c>
      <c r="J437" s="378"/>
      <c r="K437" s="380">
        <f t="shared" ref="K437:L437" si="69">SUM(K426:K434)</f>
        <v>2230528.1516666668</v>
      </c>
      <c r="L437" s="381">
        <f t="shared" si="69"/>
        <v>26766337.82</v>
      </c>
    </row>
    <row r="438" spans="1:12">
      <c r="A438" s="37"/>
      <c r="B438" s="376"/>
      <c r="C438" s="383"/>
      <c r="D438" s="378"/>
      <c r="E438" s="378"/>
      <c r="F438" s="378"/>
      <c r="G438" s="378"/>
      <c r="H438" s="378"/>
      <c r="I438" s="378"/>
      <c r="J438" s="378"/>
      <c r="K438" s="380"/>
      <c r="L438" s="381"/>
    </row>
    <row r="439" spans="1:12">
      <c r="A439" s="37"/>
      <c r="B439" s="376"/>
      <c r="C439" s="383"/>
      <c r="D439" s="378"/>
      <c r="E439" s="378"/>
      <c r="F439" s="378"/>
      <c r="G439" s="378"/>
      <c r="H439" s="378"/>
      <c r="I439" s="378"/>
      <c r="J439" s="378"/>
      <c r="K439" s="380"/>
      <c r="L439" s="381"/>
    </row>
    <row r="440" spans="1:12">
      <c r="A440" s="359"/>
      <c r="B440" s="376"/>
      <c r="C440" s="383"/>
      <c r="D440" s="378"/>
      <c r="E440" s="378"/>
      <c r="F440" s="378"/>
      <c r="G440" s="378"/>
      <c r="H440" s="378"/>
      <c r="I440" s="378"/>
      <c r="J440" s="378"/>
      <c r="K440" s="380"/>
      <c r="L440" s="381"/>
    </row>
    <row r="441" spans="1:12">
      <c r="A441" s="37" t="s">
        <v>104</v>
      </c>
      <c r="B441" s="403">
        <v>2111</v>
      </c>
      <c r="C441" s="407" t="s">
        <v>106</v>
      </c>
      <c r="D441" s="406" t="s">
        <v>127</v>
      </c>
      <c r="E441" s="378"/>
      <c r="F441" s="378"/>
      <c r="G441" s="378"/>
      <c r="H441" s="378"/>
      <c r="I441" s="378"/>
      <c r="J441" s="378"/>
      <c r="K441" s="386">
        <f t="shared" ref="K441:K448" si="70">L441/12</f>
        <v>4166.666666666667</v>
      </c>
      <c r="L441" s="408">
        <v>50000</v>
      </c>
    </row>
    <row r="442" spans="1:12">
      <c r="A442" s="37" t="s">
        <v>104</v>
      </c>
      <c r="B442" s="403">
        <v>2141</v>
      </c>
      <c r="C442" s="407" t="s">
        <v>106</v>
      </c>
      <c r="D442" s="406" t="s">
        <v>129</v>
      </c>
      <c r="E442" s="378"/>
      <c r="F442" s="378"/>
      <c r="G442" s="378"/>
      <c r="H442" s="378"/>
      <c r="I442" s="378"/>
      <c r="J442" s="378"/>
      <c r="K442" s="386">
        <f t="shared" si="70"/>
        <v>0</v>
      </c>
      <c r="L442" s="408">
        <v>0</v>
      </c>
    </row>
    <row r="443" spans="1:12">
      <c r="A443" s="37" t="s">
        <v>104</v>
      </c>
      <c r="B443" s="403">
        <v>2211</v>
      </c>
      <c r="C443" s="407" t="s">
        <v>106</v>
      </c>
      <c r="D443" s="406" t="s">
        <v>132</v>
      </c>
      <c r="E443" s="378"/>
      <c r="F443" s="378"/>
      <c r="G443" s="378"/>
      <c r="H443" s="378"/>
      <c r="I443" s="378"/>
      <c r="J443" s="378"/>
      <c r="K443" s="386">
        <f t="shared" si="70"/>
        <v>0</v>
      </c>
      <c r="L443" s="408">
        <v>0</v>
      </c>
    </row>
    <row r="444" spans="1:12">
      <c r="A444" s="37" t="s">
        <v>104</v>
      </c>
      <c r="B444" s="403">
        <v>2461</v>
      </c>
      <c r="C444" s="407" t="s">
        <v>106</v>
      </c>
      <c r="D444" s="406" t="s">
        <v>215</v>
      </c>
      <c r="E444" s="378"/>
      <c r="F444" s="378"/>
      <c r="G444" s="378"/>
      <c r="H444" s="378"/>
      <c r="I444" s="378"/>
      <c r="J444" s="378"/>
      <c r="K444" s="386">
        <f t="shared" si="70"/>
        <v>0</v>
      </c>
      <c r="L444" s="408">
        <v>0</v>
      </c>
    </row>
    <row r="445" spans="1:12">
      <c r="A445" s="37" t="s">
        <v>104</v>
      </c>
      <c r="B445" s="403">
        <v>2531</v>
      </c>
      <c r="C445" s="407" t="s">
        <v>106</v>
      </c>
      <c r="D445" s="406" t="s">
        <v>351</v>
      </c>
      <c r="E445" s="378"/>
      <c r="F445" s="378"/>
      <c r="G445" s="378"/>
      <c r="H445" s="378"/>
      <c r="I445" s="378"/>
      <c r="J445" s="378"/>
      <c r="K445" s="386">
        <f t="shared" si="70"/>
        <v>12500</v>
      </c>
      <c r="L445" s="408">
        <v>150000</v>
      </c>
    </row>
    <row r="446" spans="1:12">
      <c r="A446" s="37" t="s">
        <v>104</v>
      </c>
      <c r="B446" s="403">
        <v>2541</v>
      </c>
      <c r="C446" s="407" t="s">
        <v>106</v>
      </c>
      <c r="D446" s="406" t="s">
        <v>352</v>
      </c>
      <c r="E446" s="378"/>
      <c r="F446" s="378"/>
      <c r="G446" s="378"/>
      <c r="H446" s="378"/>
      <c r="I446" s="378"/>
      <c r="J446" s="378"/>
      <c r="K446" s="386">
        <f t="shared" si="70"/>
        <v>100000</v>
      </c>
      <c r="L446" s="408">
        <v>1200000</v>
      </c>
    </row>
    <row r="447" spans="1:12">
      <c r="A447" s="37" t="s">
        <v>104</v>
      </c>
      <c r="B447" s="403">
        <v>2551</v>
      </c>
      <c r="C447" s="403" t="s">
        <v>106</v>
      </c>
      <c r="D447" s="406" t="s">
        <v>353</v>
      </c>
      <c r="E447" s="378"/>
      <c r="F447" s="378"/>
      <c r="G447" s="378"/>
      <c r="H447" s="378"/>
      <c r="I447" s="378"/>
      <c r="J447" s="378"/>
      <c r="K447" s="386">
        <f t="shared" si="70"/>
        <v>16666.666666666668</v>
      </c>
      <c r="L447" s="408">
        <v>200000</v>
      </c>
    </row>
    <row r="448" spans="1:12">
      <c r="A448" s="37" t="s">
        <v>104</v>
      </c>
      <c r="B448" s="403">
        <v>2611</v>
      </c>
      <c r="C448" s="407" t="s">
        <v>106</v>
      </c>
      <c r="D448" s="406" t="s">
        <v>133</v>
      </c>
      <c r="E448" s="378"/>
      <c r="F448" s="378"/>
      <c r="G448" s="378"/>
      <c r="H448" s="378"/>
      <c r="I448" s="378"/>
      <c r="J448" s="378"/>
      <c r="K448" s="386">
        <f t="shared" si="70"/>
        <v>0</v>
      </c>
      <c r="L448" s="408">
        <v>0</v>
      </c>
    </row>
    <row r="449" spans="1:12">
      <c r="A449" s="37"/>
      <c r="B449" s="403"/>
      <c r="C449" s="407"/>
      <c r="D449" s="406"/>
      <c r="E449" s="378"/>
      <c r="F449" s="378"/>
      <c r="G449" s="378"/>
      <c r="H449" s="378"/>
      <c r="I449" s="378"/>
      <c r="J449" s="378"/>
      <c r="K449" s="386"/>
      <c r="L449" s="408"/>
    </row>
    <row r="450" spans="1:12">
      <c r="A450" s="359"/>
      <c r="B450" s="37"/>
      <c r="C450" s="37"/>
      <c r="D450" s="378" t="s">
        <v>125</v>
      </c>
      <c r="E450" s="378"/>
      <c r="F450" s="378"/>
      <c r="G450" s="378"/>
      <c r="H450" s="378"/>
      <c r="I450" s="378" t="s">
        <v>236</v>
      </c>
      <c r="J450" s="378"/>
      <c r="K450" s="380">
        <f t="shared" ref="K450" si="71">SUM(K441:K448)</f>
        <v>133333.33333333334</v>
      </c>
      <c r="L450" s="381">
        <f>SUM(L441:L448)</f>
        <v>1600000</v>
      </c>
    </row>
    <row r="451" spans="1:12">
      <c r="A451" s="359"/>
      <c r="B451" s="37"/>
      <c r="C451" s="37"/>
      <c r="D451" s="379"/>
      <c r="E451" s="378"/>
      <c r="F451" s="378"/>
      <c r="G451" s="378"/>
      <c r="H451" s="378"/>
      <c r="I451" s="378"/>
      <c r="J451" s="378"/>
      <c r="K451" s="380"/>
      <c r="L451" s="381"/>
    </row>
    <row r="452" spans="1:12">
      <c r="A452" s="37" t="s">
        <v>104</v>
      </c>
      <c r="B452" s="403">
        <v>3111</v>
      </c>
      <c r="C452" s="403" t="s">
        <v>106</v>
      </c>
      <c r="D452" s="406" t="s">
        <v>244</v>
      </c>
      <c r="E452" s="378"/>
      <c r="F452" s="378"/>
      <c r="G452" s="378"/>
      <c r="H452" s="378"/>
      <c r="I452" s="378"/>
      <c r="J452" s="378"/>
      <c r="K452" s="386">
        <f t="shared" ref="K452:K463" si="72">L452/12</f>
        <v>3333.3333333333335</v>
      </c>
      <c r="L452" s="408">
        <v>40000</v>
      </c>
    </row>
    <row r="453" spans="1:12">
      <c r="A453" s="37" t="s">
        <v>104</v>
      </c>
      <c r="B453" s="403">
        <v>3361</v>
      </c>
      <c r="C453" s="407" t="s">
        <v>106</v>
      </c>
      <c r="D453" s="406" t="s">
        <v>134</v>
      </c>
      <c r="E453" s="378"/>
      <c r="F453" s="378"/>
      <c r="G453" s="378"/>
      <c r="H453" s="378"/>
      <c r="I453" s="378"/>
      <c r="J453" s="378"/>
      <c r="K453" s="386">
        <f t="shared" si="72"/>
        <v>0</v>
      </c>
      <c r="L453" s="408">
        <v>0</v>
      </c>
    </row>
    <row r="454" spans="1:12">
      <c r="A454" s="37" t="s">
        <v>104</v>
      </c>
      <c r="B454" s="403">
        <v>3362</v>
      </c>
      <c r="C454" s="407" t="s">
        <v>106</v>
      </c>
      <c r="D454" s="406" t="s">
        <v>196</v>
      </c>
      <c r="E454" s="378"/>
      <c r="F454" s="378"/>
      <c r="G454" s="378"/>
      <c r="H454" s="378"/>
      <c r="I454" s="378"/>
      <c r="J454" s="378"/>
      <c r="K454" s="386">
        <f t="shared" si="72"/>
        <v>0</v>
      </c>
      <c r="L454" s="408">
        <v>0</v>
      </c>
    </row>
    <row r="455" spans="1:12">
      <c r="A455" s="37" t="s">
        <v>104</v>
      </c>
      <c r="B455" s="403">
        <v>3393</v>
      </c>
      <c r="C455" s="407" t="s">
        <v>106</v>
      </c>
      <c r="D455" s="406" t="s">
        <v>354</v>
      </c>
      <c r="E455" s="378"/>
      <c r="F455" s="378"/>
      <c r="G455" s="378"/>
      <c r="H455" s="378"/>
      <c r="I455" s="378"/>
      <c r="J455" s="378"/>
      <c r="K455" s="386">
        <f t="shared" si="72"/>
        <v>5000000</v>
      </c>
      <c r="L455" s="408">
        <v>60000000</v>
      </c>
    </row>
    <row r="456" spans="1:12">
      <c r="A456" s="37" t="s">
        <v>104</v>
      </c>
      <c r="B456" s="403">
        <v>3396</v>
      </c>
      <c r="C456" s="407" t="s">
        <v>106</v>
      </c>
      <c r="D456" s="406" t="s">
        <v>355</v>
      </c>
      <c r="E456" s="378"/>
      <c r="F456" s="378"/>
      <c r="G456" s="378"/>
      <c r="H456" s="378"/>
      <c r="I456" s="378"/>
      <c r="J456" s="378"/>
      <c r="K456" s="386">
        <f t="shared" si="72"/>
        <v>1500000</v>
      </c>
      <c r="L456" s="408">
        <v>18000000</v>
      </c>
    </row>
    <row r="457" spans="1:12">
      <c r="A457" s="37" t="s">
        <v>104</v>
      </c>
      <c r="B457" s="403">
        <v>3511</v>
      </c>
      <c r="C457" s="407" t="s">
        <v>106</v>
      </c>
      <c r="D457" s="406" t="s">
        <v>356</v>
      </c>
      <c r="E457" s="378"/>
      <c r="F457" s="378"/>
      <c r="G457" s="378"/>
      <c r="H457" s="378"/>
      <c r="I457" s="378"/>
      <c r="J457" s="378"/>
      <c r="K457" s="386">
        <f t="shared" si="72"/>
        <v>0</v>
      </c>
      <c r="L457" s="408">
        <v>0</v>
      </c>
    </row>
    <row r="458" spans="1:12">
      <c r="A458" s="37" t="s">
        <v>104</v>
      </c>
      <c r="B458" s="403">
        <v>3551</v>
      </c>
      <c r="C458" s="407" t="s">
        <v>106</v>
      </c>
      <c r="D458" s="417" t="s">
        <v>333</v>
      </c>
      <c r="E458" s="378"/>
      <c r="F458" s="378"/>
      <c r="G458" s="378"/>
      <c r="H458" s="378"/>
      <c r="I458" s="378"/>
      <c r="J458" s="378"/>
      <c r="K458" s="386">
        <f t="shared" si="72"/>
        <v>0</v>
      </c>
      <c r="L458" s="408">
        <v>0</v>
      </c>
    </row>
    <row r="459" spans="1:12">
      <c r="A459" s="37" t="s">
        <v>104</v>
      </c>
      <c r="B459" s="403">
        <v>3581</v>
      </c>
      <c r="C459" s="407" t="s">
        <v>106</v>
      </c>
      <c r="D459" s="406" t="s">
        <v>302</v>
      </c>
      <c r="E459" s="378"/>
      <c r="F459" s="378"/>
      <c r="G459" s="378"/>
      <c r="H459" s="378"/>
      <c r="I459" s="378"/>
      <c r="J459" s="378"/>
      <c r="K459" s="386">
        <f t="shared" si="72"/>
        <v>0</v>
      </c>
      <c r="L459" s="408">
        <v>0</v>
      </c>
    </row>
    <row r="460" spans="1:12">
      <c r="A460" s="37" t="s">
        <v>104</v>
      </c>
      <c r="B460" s="403">
        <v>3613</v>
      </c>
      <c r="C460" s="407" t="s">
        <v>106</v>
      </c>
      <c r="D460" s="406" t="s">
        <v>358</v>
      </c>
      <c r="E460" s="378"/>
      <c r="F460" s="378"/>
      <c r="G460" s="378"/>
      <c r="H460" s="378"/>
      <c r="I460" s="378"/>
      <c r="J460" s="378"/>
      <c r="K460" s="386">
        <f t="shared" si="72"/>
        <v>0</v>
      </c>
      <c r="L460" s="408">
        <v>0</v>
      </c>
    </row>
    <row r="461" spans="1:12">
      <c r="A461" s="37" t="s">
        <v>104</v>
      </c>
      <c r="B461" s="403">
        <v>3711</v>
      </c>
      <c r="C461" s="407" t="s">
        <v>106</v>
      </c>
      <c r="D461" s="406" t="s">
        <v>135</v>
      </c>
      <c r="E461" s="378"/>
      <c r="F461" s="378"/>
      <c r="G461" s="378"/>
      <c r="H461" s="378"/>
      <c r="I461" s="378"/>
      <c r="J461" s="378"/>
      <c r="K461" s="386">
        <f t="shared" si="72"/>
        <v>0</v>
      </c>
      <c r="L461" s="408">
        <v>0</v>
      </c>
    </row>
    <row r="462" spans="1:12">
      <c r="A462" s="37" t="s">
        <v>104</v>
      </c>
      <c r="B462" s="403">
        <v>3751</v>
      </c>
      <c r="C462" s="407" t="s">
        <v>106</v>
      </c>
      <c r="D462" s="406" t="s">
        <v>139</v>
      </c>
      <c r="E462" s="378"/>
      <c r="F462" s="378"/>
      <c r="G462" s="378"/>
      <c r="H462" s="378"/>
      <c r="I462" s="378"/>
      <c r="J462" s="378"/>
      <c r="K462" s="386">
        <f t="shared" si="72"/>
        <v>0</v>
      </c>
      <c r="L462" s="408">
        <v>0</v>
      </c>
    </row>
    <row r="463" spans="1:12">
      <c r="A463" s="37" t="s">
        <v>104</v>
      </c>
      <c r="B463" s="37">
        <v>3821</v>
      </c>
      <c r="C463" s="407" t="s">
        <v>106</v>
      </c>
      <c r="D463" s="406" t="s">
        <v>172</v>
      </c>
      <c r="E463" s="378"/>
      <c r="F463" s="378"/>
      <c r="G463" s="378"/>
      <c r="H463" s="378"/>
      <c r="I463" s="378"/>
      <c r="J463" s="378"/>
      <c r="K463" s="386">
        <f t="shared" si="72"/>
        <v>0</v>
      </c>
      <c r="L463" s="395">
        <v>0</v>
      </c>
    </row>
    <row r="464" spans="1:12">
      <c r="A464" s="37"/>
      <c r="B464" s="37"/>
      <c r="C464" s="407"/>
      <c r="D464" s="406"/>
      <c r="E464" s="378"/>
      <c r="F464" s="378"/>
      <c r="G464" s="378"/>
      <c r="H464" s="378"/>
      <c r="I464" s="378"/>
      <c r="J464" s="378"/>
      <c r="K464" s="386"/>
      <c r="L464" s="395"/>
    </row>
    <row r="465" spans="1:12">
      <c r="A465" s="359"/>
      <c r="B465" s="37"/>
      <c r="C465" s="37"/>
      <c r="D465" s="378" t="s">
        <v>125</v>
      </c>
      <c r="E465" s="378"/>
      <c r="F465" s="378"/>
      <c r="G465" s="378"/>
      <c r="H465" s="378"/>
      <c r="I465" s="378" t="s">
        <v>236</v>
      </c>
      <c r="J465" s="378"/>
      <c r="K465" s="380">
        <f t="shared" ref="K465:L465" si="73">SUM(K452:K463)</f>
        <v>6503333.333333333</v>
      </c>
      <c r="L465" s="381">
        <f t="shared" si="73"/>
        <v>78040000</v>
      </c>
    </row>
    <row r="466" spans="1:12">
      <c r="A466" s="359"/>
      <c r="B466" s="37"/>
      <c r="C466" s="37"/>
      <c r="D466" s="378"/>
      <c r="E466" s="378"/>
      <c r="F466" s="378"/>
      <c r="G466" s="378"/>
      <c r="H466" s="378"/>
      <c r="I466" s="378"/>
      <c r="J466" s="378"/>
      <c r="K466" s="380"/>
      <c r="L466" s="381"/>
    </row>
    <row r="467" spans="1:12">
      <c r="A467" s="359"/>
      <c r="B467" s="37"/>
      <c r="C467" s="37"/>
      <c r="D467" s="378" t="s">
        <v>140</v>
      </c>
      <c r="E467" s="378"/>
      <c r="F467" s="378"/>
      <c r="G467" s="378"/>
      <c r="H467" s="378"/>
      <c r="I467" s="378" t="s">
        <v>255</v>
      </c>
      <c r="J467" s="378"/>
      <c r="K467" s="380">
        <f t="shared" ref="K467:L467" si="74">SUM(K465,K450,K437)</f>
        <v>8867194.8183333334</v>
      </c>
      <c r="L467" s="381">
        <f t="shared" si="74"/>
        <v>106406337.81999999</v>
      </c>
    </row>
    <row r="468" spans="1:12">
      <c r="A468" s="359"/>
      <c r="B468" s="37"/>
      <c r="C468" s="37"/>
      <c r="D468" s="359"/>
      <c r="E468" s="378"/>
      <c r="F468" s="359"/>
      <c r="G468" s="359"/>
      <c r="H468" s="359"/>
      <c r="I468" s="359"/>
      <c r="J468" s="359"/>
      <c r="K468" s="380"/>
      <c r="L468" s="381"/>
    </row>
    <row r="469" spans="1:12">
      <c r="A469" s="359"/>
      <c r="B469" s="37"/>
      <c r="C469" s="37"/>
      <c r="D469" s="359"/>
      <c r="E469" s="378"/>
      <c r="F469" s="359"/>
      <c r="G469" s="359"/>
      <c r="H469" s="359"/>
      <c r="I469" s="359"/>
      <c r="J469" s="359"/>
      <c r="K469" s="380"/>
      <c r="L469" s="381"/>
    </row>
    <row r="470" spans="1:12">
      <c r="A470" s="359"/>
      <c r="B470" s="37"/>
      <c r="C470" s="37"/>
      <c r="D470" s="359"/>
      <c r="E470" s="378"/>
      <c r="F470" s="359"/>
      <c r="G470" s="359"/>
      <c r="H470" s="359"/>
      <c r="I470" s="359"/>
      <c r="J470" s="359"/>
      <c r="K470" s="380"/>
      <c r="L470" s="381"/>
    </row>
    <row r="471" spans="1:12">
      <c r="A471" s="359"/>
      <c r="B471" s="37"/>
      <c r="C471" s="37"/>
      <c r="D471" s="359"/>
      <c r="E471" s="378"/>
      <c r="F471" s="359"/>
      <c r="G471" s="359"/>
      <c r="H471" s="359"/>
      <c r="I471" s="359"/>
      <c r="J471" s="359"/>
      <c r="K471" s="380"/>
      <c r="L471" s="381"/>
    </row>
    <row r="472" spans="1:12">
      <c r="A472" s="359"/>
      <c r="B472" s="37"/>
      <c r="C472" s="37"/>
      <c r="D472" s="359"/>
      <c r="E472" s="378"/>
      <c r="F472" s="359"/>
      <c r="G472" s="359"/>
      <c r="H472" s="359"/>
      <c r="I472" s="359"/>
      <c r="J472" s="359"/>
      <c r="K472" s="380"/>
      <c r="L472" s="381"/>
    </row>
    <row r="473" spans="1:12">
      <c r="A473" s="360" t="s">
        <v>91</v>
      </c>
      <c r="B473" s="376" t="s">
        <v>288</v>
      </c>
      <c r="C473" s="383"/>
      <c r="D473" s="378" t="s">
        <v>138</v>
      </c>
      <c r="E473" s="378"/>
      <c r="F473" s="378"/>
      <c r="G473" s="378"/>
      <c r="H473" s="378"/>
      <c r="I473" s="378"/>
      <c r="J473" s="378"/>
      <c r="K473" s="380"/>
      <c r="L473" s="381"/>
    </row>
    <row r="474" spans="1:12">
      <c r="A474" s="360" t="s">
        <v>94</v>
      </c>
      <c r="B474" s="376" t="s">
        <v>336</v>
      </c>
      <c r="C474" s="383"/>
      <c r="D474" s="378" t="s">
        <v>337</v>
      </c>
      <c r="E474" s="378"/>
      <c r="F474" s="378"/>
      <c r="G474" s="378"/>
      <c r="H474" s="378"/>
      <c r="I474" s="378"/>
      <c r="J474" s="378"/>
      <c r="K474" s="380"/>
      <c r="L474" s="381"/>
    </row>
    <row r="475" spans="1:12">
      <c r="A475" s="360" t="s">
        <v>96</v>
      </c>
      <c r="B475" s="376" t="s">
        <v>92</v>
      </c>
      <c r="C475" s="383"/>
      <c r="D475" s="378" t="s">
        <v>338</v>
      </c>
      <c r="E475" s="378"/>
      <c r="F475" s="378"/>
      <c r="G475" s="378"/>
      <c r="H475" s="378"/>
      <c r="I475" s="378"/>
      <c r="J475" s="378"/>
      <c r="K475" s="380"/>
      <c r="L475" s="381"/>
    </row>
    <row r="476" spans="1:12">
      <c r="A476" s="360" t="s">
        <v>97</v>
      </c>
      <c r="B476" s="376" t="s">
        <v>66</v>
      </c>
      <c r="C476" s="383"/>
      <c r="D476" s="378" t="s">
        <v>229</v>
      </c>
      <c r="E476" s="378"/>
      <c r="F476" s="378"/>
      <c r="G476" s="378"/>
      <c r="H476" s="378"/>
      <c r="I476" s="378"/>
      <c r="J476" s="378"/>
      <c r="K476" s="380"/>
      <c r="L476" s="381"/>
    </row>
    <row r="477" spans="1:12">
      <c r="A477" s="360" t="s">
        <v>99</v>
      </c>
      <c r="B477" s="376" t="s">
        <v>78</v>
      </c>
      <c r="C477" s="383"/>
      <c r="D477" s="378" t="s">
        <v>341</v>
      </c>
      <c r="E477" s="378"/>
      <c r="F477" s="378"/>
      <c r="G477" s="378"/>
      <c r="H477" s="378"/>
      <c r="I477" s="378"/>
      <c r="J477" s="378"/>
      <c r="K477" s="380"/>
      <c r="L477" s="381"/>
    </row>
    <row r="478" spans="1:12">
      <c r="A478" s="359"/>
      <c r="B478" s="37"/>
      <c r="C478" s="37"/>
      <c r="D478" s="359"/>
      <c r="E478" s="378"/>
      <c r="F478" s="359"/>
      <c r="G478" s="359"/>
      <c r="H478" s="359"/>
      <c r="I478" s="359"/>
      <c r="J478" s="359"/>
      <c r="K478" s="380"/>
      <c r="L478" s="381"/>
    </row>
    <row r="479" spans="1:12">
      <c r="A479" s="359"/>
      <c r="B479" s="37"/>
      <c r="C479" s="384" t="s">
        <v>361</v>
      </c>
      <c r="D479" s="378" t="s">
        <v>102</v>
      </c>
      <c r="E479" s="385" t="s">
        <v>362</v>
      </c>
      <c r="F479" s="385"/>
      <c r="G479" s="378"/>
      <c r="H479" s="378"/>
      <c r="I479" s="378"/>
      <c r="J479" s="378"/>
      <c r="K479" s="380"/>
      <c r="L479" s="381"/>
    </row>
    <row r="480" spans="1:12">
      <c r="A480" s="359"/>
      <c r="B480" s="37"/>
      <c r="C480" s="376"/>
      <c r="D480" s="378"/>
      <c r="E480" s="378"/>
      <c r="F480" s="378"/>
      <c r="G480" s="378"/>
      <c r="H480" s="378"/>
      <c r="I480" s="378"/>
      <c r="J480" s="378"/>
      <c r="K480" s="380"/>
      <c r="L480" s="381"/>
    </row>
    <row r="481" spans="1:12">
      <c r="A481" s="37" t="s">
        <v>104</v>
      </c>
      <c r="B481" s="403" t="s">
        <v>105</v>
      </c>
      <c r="C481" s="403" t="s">
        <v>106</v>
      </c>
      <c r="D481" s="406" t="s">
        <v>107</v>
      </c>
      <c r="E481" s="406"/>
      <c r="F481" s="406"/>
      <c r="G481" s="406"/>
      <c r="H481" s="406"/>
      <c r="I481" s="406"/>
      <c r="J481" s="406"/>
      <c r="K481" s="415">
        <f t="shared" ref="K481:K489" si="75">L481/12</f>
        <v>1671123.9000000001</v>
      </c>
      <c r="L481" s="404">
        <v>20053486.800000001</v>
      </c>
    </row>
    <row r="482" spans="1:12">
      <c r="A482" s="37" t="s">
        <v>104</v>
      </c>
      <c r="B482" s="403" t="s">
        <v>108</v>
      </c>
      <c r="C482" s="403" t="s">
        <v>106</v>
      </c>
      <c r="D482" s="406" t="s">
        <v>109</v>
      </c>
      <c r="E482" s="406"/>
      <c r="F482" s="406"/>
      <c r="G482" s="406"/>
      <c r="H482" s="406"/>
      <c r="I482" s="406"/>
      <c r="J482" s="406"/>
      <c r="K482" s="415">
        <f t="shared" si="75"/>
        <v>36102.36</v>
      </c>
      <c r="L482" s="404">
        <v>433228.32</v>
      </c>
    </row>
    <row r="483" spans="1:12">
      <c r="A483" s="37" t="s">
        <v>104</v>
      </c>
      <c r="B483" s="403" t="s">
        <v>110</v>
      </c>
      <c r="C483" s="403" t="s">
        <v>106</v>
      </c>
      <c r="D483" s="406" t="s">
        <v>111</v>
      </c>
      <c r="E483" s="406"/>
      <c r="F483" s="406"/>
      <c r="G483" s="406"/>
      <c r="H483" s="406"/>
      <c r="I483" s="406"/>
      <c r="J483" s="406"/>
      <c r="K483" s="415">
        <f t="shared" si="75"/>
        <v>18218.522499999999</v>
      </c>
      <c r="L483" s="404">
        <v>218622.27</v>
      </c>
    </row>
    <row r="484" spans="1:12">
      <c r="A484" s="37" t="s">
        <v>104</v>
      </c>
      <c r="B484" s="403" t="s">
        <v>112</v>
      </c>
      <c r="C484" s="403" t="s">
        <v>106</v>
      </c>
      <c r="D484" s="406" t="s">
        <v>113</v>
      </c>
      <c r="E484" s="406"/>
      <c r="F484" s="406"/>
      <c r="G484" s="406"/>
      <c r="H484" s="406"/>
      <c r="I484" s="406"/>
      <c r="J484" s="406"/>
      <c r="K484" s="415">
        <f t="shared" si="75"/>
        <v>33052</v>
      </c>
      <c r="L484" s="404">
        <v>396624</v>
      </c>
    </row>
    <row r="485" spans="1:12">
      <c r="A485" s="37" t="s">
        <v>104</v>
      </c>
      <c r="B485" s="403" t="s">
        <v>114</v>
      </c>
      <c r="C485" s="403" t="s">
        <v>106</v>
      </c>
      <c r="D485" s="406" t="s">
        <v>115</v>
      </c>
      <c r="E485" s="406"/>
      <c r="F485" s="406"/>
      <c r="G485" s="406"/>
      <c r="H485" s="406"/>
      <c r="I485" s="406"/>
      <c r="J485" s="406"/>
      <c r="K485" s="415">
        <f t="shared" si="75"/>
        <v>36714.375</v>
      </c>
      <c r="L485" s="404">
        <v>440572.5</v>
      </c>
    </row>
    <row r="486" spans="1:12">
      <c r="A486" s="37" t="s">
        <v>104</v>
      </c>
      <c r="B486" s="403" t="s">
        <v>116</v>
      </c>
      <c r="C486" s="403" t="s">
        <v>106</v>
      </c>
      <c r="D486" s="406" t="s">
        <v>117</v>
      </c>
      <c r="E486" s="406"/>
      <c r="F486" s="406"/>
      <c r="G486" s="406"/>
      <c r="H486" s="406"/>
      <c r="I486" s="406"/>
      <c r="J486" s="406"/>
      <c r="K486" s="415">
        <f t="shared" si="75"/>
        <v>299694.9375</v>
      </c>
      <c r="L486" s="404">
        <v>3596339.25</v>
      </c>
    </row>
    <row r="487" spans="1:12">
      <c r="A487" s="37" t="s">
        <v>104</v>
      </c>
      <c r="B487" s="403" t="s">
        <v>119</v>
      </c>
      <c r="C487" s="403" t="s">
        <v>106</v>
      </c>
      <c r="D487" s="406" t="s">
        <v>235</v>
      </c>
      <c r="E487" s="406"/>
      <c r="F487" s="406"/>
      <c r="G487" s="406"/>
      <c r="H487" s="406"/>
      <c r="I487" s="406"/>
      <c r="J487" s="406"/>
      <c r="K487" s="415">
        <f t="shared" si="75"/>
        <v>50612.66</v>
      </c>
      <c r="L487" s="404">
        <v>607351.92000000004</v>
      </c>
    </row>
    <row r="488" spans="1:12">
      <c r="A488" s="37" t="s">
        <v>104</v>
      </c>
      <c r="B488" s="403" t="s">
        <v>121</v>
      </c>
      <c r="C488" s="403" t="s">
        <v>106</v>
      </c>
      <c r="D488" s="406" t="s">
        <v>122</v>
      </c>
      <c r="E488" s="406"/>
      <c r="F488" s="406"/>
      <c r="G488" s="406"/>
      <c r="H488" s="406"/>
      <c r="I488" s="406"/>
      <c r="J488" s="406"/>
      <c r="K488" s="415">
        <f t="shared" si="75"/>
        <v>111203.2</v>
      </c>
      <c r="L488" s="391">
        <v>1334438.3999999999</v>
      </c>
    </row>
    <row r="489" spans="1:12">
      <c r="A489" s="37" t="s">
        <v>104</v>
      </c>
      <c r="B489" s="403" t="s">
        <v>123</v>
      </c>
      <c r="C489" s="403" t="s">
        <v>106</v>
      </c>
      <c r="D489" s="406" t="s">
        <v>124</v>
      </c>
      <c r="E489" s="406"/>
      <c r="F489" s="406"/>
      <c r="G489" s="406"/>
      <c r="H489" s="406"/>
      <c r="I489" s="406"/>
      <c r="J489" s="406"/>
      <c r="K489" s="415">
        <f t="shared" si="75"/>
        <v>52554.047499999993</v>
      </c>
      <c r="L489" s="404">
        <v>630648.56999999995</v>
      </c>
    </row>
    <row r="490" spans="1:12">
      <c r="A490" s="359"/>
      <c r="B490" s="37"/>
      <c r="C490" s="37"/>
      <c r="D490" s="378" t="s">
        <v>125</v>
      </c>
      <c r="E490" s="378"/>
      <c r="F490" s="378"/>
      <c r="G490" s="378"/>
      <c r="H490" s="378"/>
      <c r="I490" s="378" t="s">
        <v>236</v>
      </c>
      <c r="J490" s="378"/>
      <c r="K490" s="380">
        <f t="shared" ref="K490:L490" si="76">SUM(K481:K489)</f>
        <v>2309276.0025000004</v>
      </c>
      <c r="L490" s="381">
        <f t="shared" si="76"/>
        <v>27711312.030000001</v>
      </c>
    </row>
    <row r="491" spans="1:12">
      <c r="A491" s="359"/>
      <c r="B491" s="37"/>
      <c r="C491" s="37"/>
      <c r="D491" s="378"/>
      <c r="E491" s="378"/>
      <c r="F491" s="378"/>
      <c r="G491" s="378"/>
      <c r="H491" s="378"/>
      <c r="I491" s="378"/>
      <c r="J491" s="378"/>
      <c r="K491" s="380"/>
      <c r="L491" s="381"/>
    </row>
    <row r="492" spans="1:12">
      <c r="A492" s="37" t="s">
        <v>104</v>
      </c>
      <c r="B492" s="403">
        <v>2111</v>
      </c>
      <c r="C492" s="403" t="s">
        <v>106</v>
      </c>
      <c r="D492" s="406" t="s">
        <v>127</v>
      </c>
      <c r="E492" s="378"/>
      <c r="F492" s="378"/>
      <c r="G492" s="378"/>
      <c r="H492" s="378"/>
      <c r="I492" s="378"/>
      <c r="J492" s="378"/>
      <c r="K492" s="386">
        <f t="shared" ref="K492:K493" si="77">L492/12</f>
        <v>0</v>
      </c>
      <c r="L492" s="408">
        <v>0</v>
      </c>
    </row>
    <row r="493" spans="1:12">
      <c r="A493" s="37" t="s">
        <v>104</v>
      </c>
      <c r="B493" s="403">
        <v>2161</v>
      </c>
      <c r="C493" s="403" t="s">
        <v>106</v>
      </c>
      <c r="D493" s="406" t="s">
        <v>131</v>
      </c>
      <c r="E493" s="378"/>
      <c r="F493" s="378"/>
      <c r="G493" s="378"/>
      <c r="H493" s="378"/>
      <c r="I493" s="378"/>
      <c r="J493" s="378"/>
      <c r="K493" s="386">
        <f t="shared" si="77"/>
        <v>0</v>
      </c>
      <c r="L493" s="408">
        <v>0</v>
      </c>
    </row>
    <row r="494" spans="1:12">
      <c r="A494" s="359"/>
      <c r="B494" s="37"/>
      <c r="C494" s="37"/>
      <c r="D494" s="378" t="s">
        <v>125</v>
      </c>
      <c r="E494" s="378"/>
      <c r="F494" s="378"/>
      <c r="G494" s="378"/>
      <c r="H494" s="378"/>
      <c r="I494" s="378" t="s">
        <v>236</v>
      </c>
      <c r="J494" s="378"/>
      <c r="K494" s="380">
        <f t="shared" ref="K494:L494" si="78">SUM(K492:K493)</f>
        <v>0</v>
      </c>
      <c r="L494" s="381">
        <f t="shared" si="78"/>
        <v>0</v>
      </c>
    </row>
    <row r="495" spans="1:12">
      <c r="A495" s="359"/>
      <c r="B495" s="37"/>
      <c r="C495" s="37"/>
      <c r="D495" s="378"/>
      <c r="E495" s="378"/>
      <c r="F495" s="378"/>
      <c r="G495" s="378"/>
      <c r="H495" s="378"/>
      <c r="I495" s="378"/>
      <c r="J495" s="378"/>
      <c r="K495" s="380"/>
      <c r="L495" s="381"/>
    </row>
    <row r="496" spans="1:12">
      <c r="A496" s="37" t="s">
        <v>104</v>
      </c>
      <c r="B496" s="403">
        <v>3111</v>
      </c>
      <c r="C496" s="403" t="s">
        <v>106</v>
      </c>
      <c r="D496" s="406" t="s">
        <v>244</v>
      </c>
      <c r="E496" s="378"/>
      <c r="F496" s="378"/>
      <c r="G496" s="378"/>
      <c r="H496" s="378"/>
      <c r="I496" s="378"/>
      <c r="J496" s="378"/>
      <c r="K496" s="386">
        <f t="shared" ref="K496:K499" si="79">L496/12</f>
        <v>1416.6666666666667</v>
      </c>
      <c r="L496" s="408">
        <v>17000</v>
      </c>
    </row>
    <row r="497" spans="1:12">
      <c r="A497" s="37" t="s">
        <v>104</v>
      </c>
      <c r="B497" s="403">
        <v>3141</v>
      </c>
      <c r="C497" s="403" t="s">
        <v>106</v>
      </c>
      <c r="D497" s="406" t="s">
        <v>150</v>
      </c>
      <c r="E497" s="378"/>
      <c r="F497" s="378"/>
      <c r="G497" s="378"/>
      <c r="H497" s="378"/>
      <c r="I497" s="378"/>
      <c r="J497" s="378"/>
      <c r="K497" s="386">
        <f t="shared" si="79"/>
        <v>416.66666666666669</v>
      </c>
      <c r="L497" s="408">
        <v>5000</v>
      </c>
    </row>
    <row r="498" spans="1:12">
      <c r="A498" s="37" t="s">
        <v>104</v>
      </c>
      <c r="B498" s="403">
        <v>3361</v>
      </c>
      <c r="C498" s="403" t="s">
        <v>106</v>
      </c>
      <c r="D498" s="406" t="s">
        <v>134</v>
      </c>
      <c r="E498" s="378"/>
      <c r="F498" s="378"/>
      <c r="G498" s="378"/>
      <c r="H498" s="378"/>
      <c r="I498" s="378"/>
      <c r="J498" s="378"/>
      <c r="K498" s="386">
        <f t="shared" si="79"/>
        <v>0</v>
      </c>
      <c r="L498" s="408">
        <v>0</v>
      </c>
    </row>
    <row r="499" spans="1:12">
      <c r="A499" s="37" t="s">
        <v>104</v>
      </c>
      <c r="B499" s="403">
        <v>3362</v>
      </c>
      <c r="C499" s="403" t="s">
        <v>106</v>
      </c>
      <c r="D499" s="406" t="s">
        <v>196</v>
      </c>
      <c r="E499" s="378"/>
      <c r="F499" s="378"/>
      <c r="G499" s="378"/>
      <c r="H499" s="378"/>
      <c r="I499" s="378"/>
      <c r="J499" s="378"/>
      <c r="K499" s="386">
        <f t="shared" si="79"/>
        <v>4166.666666666667</v>
      </c>
      <c r="L499" s="408">
        <v>50000</v>
      </c>
    </row>
    <row r="500" spans="1:12">
      <c r="A500" s="359"/>
      <c r="B500" s="37"/>
      <c r="C500" s="37"/>
      <c r="D500" s="378" t="s">
        <v>125</v>
      </c>
      <c r="E500" s="378"/>
      <c r="F500" s="378"/>
      <c r="G500" s="378"/>
      <c r="H500" s="378"/>
      <c r="I500" s="378" t="s">
        <v>236</v>
      </c>
      <c r="J500" s="378"/>
      <c r="K500" s="380">
        <f t="shared" ref="K500:L500" si="80">SUM(K496:K499)</f>
        <v>6000</v>
      </c>
      <c r="L500" s="381">
        <f t="shared" si="80"/>
        <v>72000</v>
      </c>
    </row>
    <row r="501" spans="1:12">
      <c r="A501" s="359"/>
      <c r="B501" s="37"/>
      <c r="C501" s="37"/>
      <c r="D501" s="378"/>
      <c r="E501" s="378"/>
      <c r="F501" s="378"/>
      <c r="G501" s="378"/>
      <c r="H501" s="378"/>
      <c r="I501" s="378"/>
      <c r="J501" s="378"/>
      <c r="K501" s="380"/>
      <c r="L501" s="381"/>
    </row>
    <row r="502" spans="1:12">
      <c r="A502" s="359"/>
      <c r="B502" s="37"/>
      <c r="C502" s="37"/>
      <c r="D502" s="378" t="s">
        <v>140</v>
      </c>
      <c r="E502" s="378"/>
      <c r="F502" s="378"/>
      <c r="G502" s="378"/>
      <c r="H502" s="378"/>
      <c r="I502" s="378" t="s">
        <v>255</v>
      </c>
      <c r="J502" s="378"/>
      <c r="K502" s="380">
        <f t="shared" ref="K502:L502" si="81">SUM(K500,K494,K490)</f>
        <v>2315276.0025000004</v>
      </c>
      <c r="L502" s="381">
        <f t="shared" si="81"/>
        <v>27783312.030000001</v>
      </c>
    </row>
    <row r="503" spans="1:12">
      <c r="A503" s="359"/>
      <c r="B503" s="37"/>
      <c r="C503" s="37"/>
      <c r="D503" s="359"/>
      <c r="E503" s="378"/>
      <c r="F503" s="359"/>
      <c r="G503" s="359"/>
      <c r="H503" s="359"/>
      <c r="I503" s="359"/>
      <c r="J503" s="359"/>
      <c r="K503" s="380"/>
      <c r="L503" s="381"/>
    </row>
    <row r="504" spans="1:12">
      <c r="A504" s="359"/>
      <c r="B504" s="37"/>
      <c r="C504" s="37"/>
      <c r="D504" s="359"/>
      <c r="E504" s="378"/>
      <c r="F504" s="359"/>
      <c r="G504" s="359"/>
      <c r="H504" s="359"/>
      <c r="I504" s="359"/>
      <c r="J504" s="359"/>
      <c r="K504" s="380"/>
      <c r="L504" s="381"/>
    </row>
    <row r="505" spans="1:12">
      <c r="A505" s="359"/>
      <c r="B505" s="37"/>
      <c r="C505" s="37"/>
      <c r="D505" s="359"/>
      <c r="E505" s="378"/>
      <c r="F505" s="359"/>
      <c r="G505" s="359"/>
      <c r="H505" s="359"/>
      <c r="I505" s="359"/>
      <c r="J505" s="359"/>
      <c r="K505" s="380"/>
      <c r="L505" s="381"/>
    </row>
    <row r="506" spans="1:12">
      <c r="A506" s="360" t="s">
        <v>91</v>
      </c>
      <c r="B506" s="376" t="s">
        <v>288</v>
      </c>
      <c r="C506" s="383"/>
      <c r="D506" s="378" t="s">
        <v>138</v>
      </c>
      <c r="E506" s="378"/>
      <c r="F506" s="378"/>
      <c r="G506" s="378"/>
      <c r="H506" s="378"/>
      <c r="I506" s="378"/>
      <c r="J506" s="378"/>
      <c r="K506" s="380"/>
      <c r="L506" s="381"/>
    </row>
    <row r="507" spans="1:12">
      <c r="A507" s="360" t="s">
        <v>94</v>
      </c>
      <c r="B507" s="376" t="s">
        <v>336</v>
      </c>
      <c r="C507" s="383"/>
      <c r="D507" s="378" t="s">
        <v>337</v>
      </c>
      <c r="E507" s="378"/>
      <c r="F507" s="378"/>
      <c r="G507" s="378"/>
      <c r="H507" s="378"/>
      <c r="I507" s="378"/>
      <c r="J507" s="378"/>
      <c r="K507" s="380"/>
      <c r="L507" s="381"/>
    </row>
    <row r="508" spans="1:12">
      <c r="A508" s="360" t="s">
        <v>96</v>
      </c>
      <c r="B508" s="376" t="s">
        <v>92</v>
      </c>
      <c r="C508" s="383"/>
      <c r="D508" s="378" t="s">
        <v>338</v>
      </c>
      <c r="E508" s="378"/>
      <c r="F508" s="378"/>
      <c r="G508" s="378"/>
      <c r="H508" s="378"/>
      <c r="I508" s="378"/>
      <c r="J508" s="378"/>
      <c r="K508" s="380"/>
      <c r="L508" s="381"/>
    </row>
    <row r="509" spans="1:12">
      <c r="A509" s="360" t="s">
        <v>97</v>
      </c>
      <c r="B509" s="376" t="s">
        <v>66</v>
      </c>
      <c r="C509" s="383"/>
      <c r="D509" s="378" t="s">
        <v>229</v>
      </c>
      <c r="E509" s="378"/>
      <c r="F509" s="378"/>
      <c r="G509" s="378"/>
      <c r="H509" s="378"/>
      <c r="I509" s="378"/>
      <c r="J509" s="378"/>
      <c r="K509" s="380"/>
      <c r="L509" s="381"/>
    </row>
    <row r="510" spans="1:12">
      <c r="A510" s="360" t="s">
        <v>99</v>
      </c>
      <c r="B510" s="376" t="s">
        <v>78</v>
      </c>
      <c r="C510" s="383"/>
      <c r="D510" s="378" t="s">
        <v>341</v>
      </c>
      <c r="E510" s="378"/>
      <c r="F510" s="378"/>
      <c r="G510" s="378"/>
      <c r="H510" s="378"/>
      <c r="I510" s="378"/>
      <c r="J510" s="378"/>
      <c r="K510" s="380"/>
      <c r="L510" s="381"/>
    </row>
    <row r="511" spans="1:12">
      <c r="A511" s="376"/>
      <c r="B511" s="376"/>
      <c r="C511" s="383"/>
      <c r="D511" s="378"/>
      <c r="E511" s="378"/>
      <c r="F511" s="378"/>
      <c r="G511" s="378"/>
      <c r="H511" s="378"/>
      <c r="I511" s="378"/>
      <c r="J511" s="378"/>
      <c r="K511" s="380"/>
      <c r="L511" s="381"/>
    </row>
    <row r="512" spans="1:12">
      <c r="A512" s="37"/>
      <c r="B512" s="37"/>
      <c r="C512" s="445">
        <v>190300</v>
      </c>
      <c r="D512" s="378" t="s">
        <v>102</v>
      </c>
      <c r="E512" s="385" t="s">
        <v>367</v>
      </c>
      <c r="F512" s="378"/>
      <c r="G512" s="378"/>
      <c r="H512" s="378"/>
      <c r="I512" s="378"/>
      <c r="J512" s="378"/>
      <c r="K512" s="380"/>
      <c r="L512" s="381"/>
    </row>
    <row r="513" spans="1:12">
      <c r="A513" s="37"/>
      <c r="B513" s="37"/>
      <c r="C513" s="445"/>
      <c r="D513" s="385"/>
      <c r="E513" s="385"/>
      <c r="F513" s="378"/>
      <c r="G513" s="378"/>
      <c r="H513" s="378"/>
      <c r="I513" s="378"/>
      <c r="J513" s="378"/>
      <c r="K513" s="380"/>
      <c r="L513" s="381"/>
    </row>
    <row r="514" spans="1:12">
      <c r="A514" s="37" t="s">
        <v>104</v>
      </c>
      <c r="B514" s="403" t="s">
        <v>105</v>
      </c>
      <c r="C514" s="403" t="s">
        <v>106</v>
      </c>
      <c r="D514" s="406" t="s">
        <v>107</v>
      </c>
      <c r="E514" s="406"/>
      <c r="F514" s="406"/>
      <c r="G514" s="406"/>
      <c r="H514" s="406"/>
      <c r="I514" s="406"/>
      <c r="J514" s="406"/>
      <c r="K514" s="415">
        <f t="shared" ref="K514:K522" si="82">L514/12</f>
        <v>92042.42</v>
      </c>
      <c r="L514" s="404">
        <v>1104509.04</v>
      </c>
    </row>
    <row r="515" spans="1:12">
      <c r="A515" s="37" t="s">
        <v>104</v>
      </c>
      <c r="B515" s="403" t="s">
        <v>108</v>
      </c>
      <c r="C515" s="403" t="s">
        <v>106</v>
      </c>
      <c r="D515" s="406" t="s">
        <v>109</v>
      </c>
      <c r="E515" s="406"/>
      <c r="F515" s="406"/>
      <c r="G515" s="406"/>
      <c r="H515" s="406"/>
      <c r="I515" s="406"/>
      <c r="J515" s="406"/>
      <c r="K515" s="415">
        <f t="shared" si="82"/>
        <v>17438.84</v>
      </c>
      <c r="L515" s="404">
        <v>209266.08</v>
      </c>
    </row>
    <row r="516" spans="1:12">
      <c r="A516" s="37" t="s">
        <v>104</v>
      </c>
      <c r="B516" s="403" t="s">
        <v>110</v>
      </c>
      <c r="C516" s="403" t="s">
        <v>106</v>
      </c>
      <c r="D516" s="406" t="s">
        <v>111</v>
      </c>
      <c r="E516" s="406"/>
      <c r="F516" s="406"/>
      <c r="G516" s="406"/>
      <c r="H516" s="406"/>
      <c r="I516" s="406"/>
      <c r="J516" s="406"/>
      <c r="K516" s="415">
        <f t="shared" si="82"/>
        <v>16364.176666666666</v>
      </c>
      <c r="L516" s="404">
        <v>196370.12</v>
      </c>
    </row>
    <row r="517" spans="1:12">
      <c r="A517" s="37" t="s">
        <v>104</v>
      </c>
      <c r="B517" s="403" t="s">
        <v>112</v>
      </c>
      <c r="C517" s="403" t="s">
        <v>106</v>
      </c>
      <c r="D517" s="406" t="s">
        <v>113</v>
      </c>
      <c r="E517" s="406"/>
      <c r="F517" s="406"/>
      <c r="G517" s="406"/>
      <c r="H517" s="406"/>
      <c r="I517" s="406"/>
      <c r="J517" s="406"/>
      <c r="K517" s="415">
        <f t="shared" si="82"/>
        <v>2413</v>
      </c>
      <c r="L517" s="404">
        <v>28956</v>
      </c>
    </row>
    <row r="518" spans="1:12">
      <c r="A518" s="37" t="s">
        <v>104</v>
      </c>
      <c r="B518" s="403" t="s">
        <v>114</v>
      </c>
      <c r="C518" s="403" t="s">
        <v>106</v>
      </c>
      <c r="D518" s="406" t="s">
        <v>115</v>
      </c>
      <c r="E518" s="406"/>
      <c r="F518" s="406"/>
      <c r="G518" s="406"/>
      <c r="H518" s="406"/>
      <c r="I518" s="406"/>
      <c r="J518" s="406"/>
      <c r="K518" s="415">
        <f t="shared" si="82"/>
        <v>2101.7408333333333</v>
      </c>
      <c r="L518" s="404">
        <v>25220.89</v>
      </c>
    </row>
    <row r="519" spans="1:12">
      <c r="A519" s="37" t="s">
        <v>104</v>
      </c>
      <c r="B519" s="403" t="s">
        <v>116</v>
      </c>
      <c r="C519" s="403" t="s">
        <v>106</v>
      </c>
      <c r="D519" s="406" t="s">
        <v>117</v>
      </c>
      <c r="E519" s="406"/>
      <c r="F519" s="406"/>
      <c r="G519" s="406"/>
      <c r="H519" s="406"/>
      <c r="I519" s="406"/>
      <c r="J519" s="406"/>
      <c r="K519" s="415">
        <f t="shared" si="82"/>
        <v>25575.182499999999</v>
      </c>
      <c r="L519" s="404">
        <v>306902.19</v>
      </c>
    </row>
    <row r="520" spans="1:12">
      <c r="A520" s="37" t="s">
        <v>104</v>
      </c>
      <c r="B520" s="403" t="s">
        <v>119</v>
      </c>
      <c r="C520" s="403" t="s">
        <v>106</v>
      </c>
      <c r="D520" s="406" t="s">
        <v>235</v>
      </c>
      <c r="E520" s="406"/>
      <c r="F520" s="406"/>
      <c r="G520" s="406"/>
      <c r="H520" s="406"/>
      <c r="I520" s="406"/>
      <c r="J520" s="406"/>
      <c r="K520" s="415">
        <f t="shared" si="82"/>
        <v>31738.940000000002</v>
      </c>
      <c r="L520" s="404">
        <v>380867.28</v>
      </c>
    </row>
    <row r="521" spans="1:12">
      <c r="A521" s="37" t="s">
        <v>104</v>
      </c>
      <c r="B521" s="403" t="s">
        <v>121</v>
      </c>
      <c r="C521" s="403" t="s">
        <v>106</v>
      </c>
      <c r="D521" s="406" t="s">
        <v>122</v>
      </c>
      <c r="E521" s="406"/>
      <c r="F521" s="406"/>
      <c r="G521" s="406"/>
      <c r="H521" s="406"/>
      <c r="I521" s="406"/>
      <c r="J521" s="406"/>
      <c r="K521" s="415">
        <f t="shared" si="82"/>
        <v>8968</v>
      </c>
      <c r="L521" s="391">
        <v>107616</v>
      </c>
    </row>
    <row r="522" spans="1:12">
      <c r="A522" s="37" t="s">
        <v>104</v>
      </c>
      <c r="B522" s="403" t="s">
        <v>123</v>
      </c>
      <c r="C522" s="403" t="s">
        <v>106</v>
      </c>
      <c r="D522" s="406" t="s">
        <v>124</v>
      </c>
      <c r="E522" s="406"/>
      <c r="F522" s="406"/>
      <c r="G522" s="406"/>
      <c r="H522" s="406"/>
      <c r="I522" s="406"/>
      <c r="J522" s="406"/>
      <c r="K522" s="415">
        <f t="shared" si="82"/>
        <v>4794.166666666667</v>
      </c>
      <c r="L522" s="404">
        <v>57530</v>
      </c>
    </row>
    <row r="523" spans="1:12">
      <c r="A523" s="359"/>
      <c r="B523" s="37"/>
      <c r="C523" s="37"/>
      <c r="D523" s="378" t="s">
        <v>125</v>
      </c>
      <c r="E523" s="378"/>
      <c r="F523" s="378"/>
      <c r="G523" s="378"/>
      <c r="H523" s="378"/>
      <c r="I523" s="378" t="s">
        <v>236</v>
      </c>
      <c r="J523" s="378"/>
      <c r="K523" s="380">
        <f t="shared" ref="K523:L523" si="83">SUM(K514:K522)</f>
        <v>201436.46666666665</v>
      </c>
      <c r="L523" s="381">
        <f t="shared" si="83"/>
        <v>2417237.6</v>
      </c>
    </row>
    <row r="524" spans="1:12">
      <c r="A524" s="359"/>
      <c r="B524" s="37"/>
      <c r="C524" s="37"/>
      <c r="D524" s="378"/>
      <c r="E524" s="378"/>
      <c r="F524" s="378"/>
      <c r="G524" s="378"/>
      <c r="H524" s="378"/>
      <c r="I524" s="378"/>
      <c r="J524" s="378"/>
      <c r="K524" s="380"/>
      <c r="L524" s="381"/>
    </row>
    <row r="525" spans="1:12">
      <c r="A525" s="37" t="s">
        <v>104</v>
      </c>
      <c r="B525" s="403">
        <v>2111</v>
      </c>
      <c r="C525" s="403" t="s">
        <v>106</v>
      </c>
      <c r="D525" s="406" t="s">
        <v>127</v>
      </c>
      <c r="E525" s="378"/>
      <c r="F525" s="378"/>
      <c r="G525" s="378"/>
      <c r="H525" s="378"/>
      <c r="I525" s="378"/>
      <c r="J525" s="378"/>
      <c r="K525" s="386">
        <f t="shared" ref="K525:K529" si="84">L525/12</f>
        <v>0</v>
      </c>
      <c r="L525" s="408">
        <v>0</v>
      </c>
    </row>
    <row r="526" spans="1:12">
      <c r="A526" s="37" t="s">
        <v>104</v>
      </c>
      <c r="B526" s="403">
        <v>2161</v>
      </c>
      <c r="C526" s="403" t="s">
        <v>106</v>
      </c>
      <c r="D526" s="406" t="s">
        <v>131</v>
      </c>
      <c r="E526" s="378"/>
      <c r="F526" s="378"/>
      <c r="G526" s="378"/>
      <c r="H526" s="378"/>
      <c r="I526" s="378"/>
      <c r="J526" s="378"/>
      <c r="K526" s="386">
        <f t="shared" si="84"/>
        <v>0</v>
      </c>
      <c r="L526" s="408">
        <v>0</v>
      </c>
    </row>
    <row r="527" spans="1:12">
      <c r="A527" s="37" t="s">
        <v>104</v>
      </c>
      <c r="B527" s="403">
        <v>2211</v>
      </c>
      <c r="C527" s="403" t="s">
        <v>106</v>
      </c>
      <c r="D527" s="406" t="s">
        <v>132</v>
      </c>
      <c r="E527" s="378"/>
      <c r="F527" s="378"/>
      <c r="G527" s="378"/>
      <c r="H527" s="378"/>
      <c r="I527" s="378"/>
      <c r="J527" s="378"/>
      <c r="K527" s="386">
        <f t="shared" si="84"/>
        <v>0</v>
      </c>
      <c r="L527" s="408">
        <v>0</v>
      </c>
    </row>
    <row r="528" spans="1:12">
      <c r="A528" s="37" t="s">
        <v>104</v>
      </c>
      <c r="B528" s="403">
        <v>2611</v>
      </c>
      <c r="C528" s="403" t="s">
        <v>106</v>
      </c>
      <c r="D528" s="406" t="s">
        <v>133</v>
      </c>
      <c r="E528" s="378"/>
      <c r="F528" s="378"/>
      <c r="G528" s="378"/>
      <c r="H528" s="378"/>
      <c r="I528" s="378"/>
      <c r="J528" s="378"/>
      <c r="K528" s="386">
        <f t="shared" si="84"/>
        <v>0</v>
      </c>
      <c r="L528" s="408">
        <v>0</v>
      </c>
    </row>
    <row r="529" spans="1:12">
      <c r="A529" s="37" t="s">
        <v>104</v>
      </c>
      <c r="B529" s="403">
        <v>2961</v>
      </c>
      <c r="C529" s="403" t="s">
        <v>106</v>
      </c>
      <c r="D529" s="406" t="s">
        <v>281</v>
      </c>
      <c r="E529" s="378"/>
      <c r="F529" s="378"/>
      <c r="G529" s="378"/>
      <c r="H529" s="378"/>
      <c r="I529" s="378"/>
      <c r="J529" s="378"/>
      <c r="K529" s="386">
        <f t="shared" si="84"/>
        <v>0</v>
      </c>
      <c r="L529" s="408">
        <v>0</v>
      </c>
    </row>
    <row r="530" spans="1:12">
      <c r="A530" s="359"/>
      <c r="B530" s="37"/>
      <c r="C530" s="37"/>
      <c r="D530" s="378" t="s">
        <v>125</v>
      </c>
      <c r="E530" s="378"/>
      <c r="F530" s="378"/>
      <c r="G530" s="378"/>
      <c r="H530" s="378"/>
      <c r="I530" s="378" t="s">
        <v>236</v>
      </c>
      <c r="J530" s="378"/>
      <c r="K530" s="380">
        <f t="shared" ref="K530" si="85">SUM(K525:K529)</f>
        <v>0</v>
      </c>
      <c r="L530" s="381">
        <f>SUM(L525:L529)</f>
        <v>0</v>
      </c>
    </row>
    <row r="531" spans="1:12">
      <c r="A531" s="359"/>
      <c r="B531" s="37"/>
      <c r="C531" s="37"/>
      <c r="D531" s="379"/>
      <c r="E531" s="378"/>
      <c r="F531" s="378"/>
      <c r="G531" s="378"/>
      <c r="H531" s="378"/>
      <c r="I531" s="378"/>
      <c r="J531" s="378"/>
      <c r="K531" s="380"/>
      <c r="L531" s="381"/>
    </row>
    <row r="532" spans="1:12">
      <c r="A532" s="37" t="s">
        <v>104</v>
      </c>
      <c r="B532" s="403">
        <v>3361</v>
      </c>
      <c r="C532" s="403" t="s">
        <v>106</v>
      </c>
      <c r="D532" s="406" t="s">
        <v>134</v>
      </c>
      <c r="E532" s="378"/>
      <c r="F532" s="378"/>
      <c r="G532" s="378"/>
      <c r="H532" s="378"/>
      <c r="I532" s="378"/>
      <c r="J532" s="378"/>
      <c r="K532" s="386">
        <f>L532/12</f>
        <v>0</v>
      </c>
      <c r="L532" s="408">
        <v>0</v>
      </c>
    </row>
    <row r="533" spans="1:12">
      <c r="A533" s="359"/>
      <c r="B533" s="37"/>
      <c r="C533" s="37"/>
      <c r="D533" s="378" t="s">
        <v>125</v>
      </c>
      <c r="E533" s="378"/>
      <c r="F533" s="378"/>
      <c r="G533" s="378"/>
      <c r="H533" s="378"/>
      <c r="I533" s="378" t="s">
        <v>236</v>
      </c>
      <c r="J533" s="378"/>
      <c r="K533" s="380">
        <f t="shared" ref="K533:L533" si="86">SUM(K532)</f>
        <v>0</v>
      </c>
      <c r="L533" s="381">
        <f t="shared" si="86"/>
        <v>0</v>
      </c>
    </row>
    <row r="534" spans="1:12">
      <c r="A534" s="359"/>
      <c r="B534" s="37"/>
      <c r="C534" s="37"/>
      <c r="D534" s="378"/>
      <c r="E534" s="378"/>
      <c r="F534" s="378"/>
      <c r="G534" s="378"/>
      <c r="H534" s="378"/>
      <c r="I534" s="378"/>
      <c r="J534" s="378"/>
      <c r="K534" s="380"/>
      <c r="L534" s="381"/>
    </row>
    <row r="535" spans="1:12">
      <c r="A535" s="359"/>
      <c r="B535" s="37"/>
      <c r="C535" s="37"/>
      <c r="D535" s="378" t="s">
        <v>140</v>
      </c>
      <c r="E535" s="378"/>
      <c r="F535" s="378"/>
      <c r="G535" s="378"/>
      <c r="H535" s="378"/>
      <c r="I535" s="378" t="s">
        <v>255</v>
      </c>
      <c r="J535" s="378"/>
      <c r="K535" s="380">
        <f t="shared" ref="K535:L535" si="87">SUM(K533,K530,K523)</f>
        <v>201436.46666666665</v>
      </c>
      <c r="L535" s="381">
        <f t="shared" si="87"/>
        <v>2417237.6</v>
      </c>
    </row>
    <row r="536" spans="1:12">
      <c r="A536" s="359"/>
      <c r="B536" s="37"/>
      <c r="C536" s="37"/>
      <c r="D536" s="378"/>
      <c r="E536" s="378"/>
      <c r="F536" s="378"/>
      <c r="G536" s="378"/>
      <c r="H536" s="378"/>
      <c r="I536" s="378"/>
      <c r="J536" s="378"/>
      <c r="K536" s="380"/>
      <c r="L536" s="381"/>
    </row>
    <row r="537" spans="1:12">
      <c r="A537" s="359"/>
      <c r="B537" s="37"/>
      <c r="C537" s="37"/>
      <c r="D537" s="378"/>
      <c r="E537" s="378"/>
      <c r="F537" s="378"/>
      <c r="G537" s="378"/>
      <c r="H537" s="378"/>
      <c r="I537" s="378"/>
      <c r="J537" s="378"/>
      <c r="K537" s="380"/>
      <c r="L537" s="381"/>
    </row>
    <row r="538" spans="1:12">
      <c r="A538" s="359"/>
      <c r="B538" s="37"/>
      <c r="C538" s="37"/>
      <c r="D538" s="378"/>
      <c r="E538" s="378"/>
      <c r="F538" s="378"/>
      <c r="G538" s="378"/>
      <c r="H538" s="378"/>
      <c r="I538" s="378"/>
      <c r="J538" s="378"/>
      <c r="K538" s="380"/>
      <c r="L538" s="381"/>
    </row>
    <row r="539" spans="1:12">
      <c r="A539" s="360" t="s">
        <v>91</v>
      </c>
      <c r="B539" s="376" t="s">
        <v>288</v>
      </c>
      <c r="C539" s="383"/>
      <c r="D539" s="378" t="s">
        <v>138</v>
      </c>
      <c r="E539" s="378"/>
      <c r="F539" s="378"/>
      <c r="G539" s="378"/>
      <c r="H539" s="378"/>
      <c r="I539" s="378"/>
      <c r="J539" s="378"/>
      <c r="K539" s="380"/>
      <c r="L539" s="381"/>
    </row>
    <row r="540" spans="1:12">
      <c r="A540" s="360" t="s">
        <v>94</v>
      </c>
      <c r="B540" s="376" t="s">
        <v>336</v>
      </c>
      <c r="C540" s="383"/>
      <c r="D540" s="378" t="s">
        <v>337</v>
      </c>
      <c r="E540" s="378"/>
      <c r="F540" s="378"/>
      <c r="G540" s="378"/>
      <c r="H540" s="378"/>
      <c r="I540" s="378"/>
      <c r="J540" s="378"/>
      <c r="K540" s="380"/>
      <c r="L540" s="381"/>
    </row>
    <row r="541" spans="1:12">
      <c r="A541" s="360" t="s">
        <v>96</v>
      </c>
      <c r="B541" s="376" t="s">
        <v>92</v>
      </c>
      <c r="C541" s="383"/>
      <c r="D541" s="378" t="s">
        <v>338</v>
      </c>
      <c r="E541" s="378"/>
      <c r="F541" s="378"/>
      <c r="G541" s="378"/>
      <c r="H541" s="378"/>
      <c r="I541" s="378"/>
      <c r="J541" s="378"/>
      <c r="K541" s="380"/>
      <c r="L541" s="381"/>
    </row>
    <row r="542" spans="1:12">
      <c r="A542" s="360" t="s">
        <v>97</v>
      </c>
      <c r="B542" s="376" t="s">
        <v>66</v>
      </c>
      <c r="C542" s="383"/>
      <c r="D542" s="378" t="s">
        <v>229</v>
      </c>
      <c r="E542" s="378"/>
      <c r="F542" s="378"/>
      <c r="G542" s="378"/>
      <c r="H542" s="378"/>
      <c r="I542" s="378"/>
      <c r="J542" s="378"/>
      <c r="K542" s="380"/>
      <c r="L542" s="381"/>
    </row>
    <row r="543" spans="1:12">
      <c r="A543" s="360" t="s">
        <v>99</v>
      </c>
      <c r="B543" s="376" t="s">
        <v>78</v>
      </c>
      <c r="C543" s="383"/>
      <c r="D543" s="378" t="s">
        <v>341</v>
      </c>
      <c r="E543" s="378"/>
      <c r="F543" s="378"/>
      <c r="G543" s="378"/>
      <c r="H543" s="378"/>
      <c r="I543" s="378"/>
      <c r="J543" s="378"/>
      <c r="K543" s="380"/>
      <c r="L543" s="381"/>
    </row>
    <row r="544" spans="1:12">
      <c r="A544" s="359"/>
      <c r="B544" s="378"/>
      <c r="C544" s="378"/>
      <c r="D544" s="378"/>
      <c r="E544" s="378"/>
      <c r="F544" s="378"/>
      <c r="G544" s="378"/>
      <c r="H544" s="378"/>
      <c r="I544" s="378"/>
      <c r="J544" s="378"/>
      <c r="K544" s="380"/>
      <c r="L544" s="381"/>
    </row>
    <row r="545" spans="1:12">
      <c r="A545" s="359"/>
      <c r="B545" s="378"/>
      <c r="C545" s="378"/>
      <c r="D545" s="378"/>
      <c r="E545" s="378"/>
      <c r="F545" s="378"/>
      <c r="G545" s="378"/>
      <c r="H545" s="378"/>
      <c r="I545" s="378"/>
      <c r="J545" s="378"/>
      <c r="K545" s="380"/>
      <c r="L545" s="381"/>
    </row>
    <row r="546" spans="1:12">
      <c r="A546" s="359"/>
      <c r="B546" s="37"/>
      <c r="C546" s="445">
        <v>190400</v>
      </c>
      <c r="D546" s="378" t="s">
        <v>102</v>
      </c>
      <c r="E546" s="385" t="s">
        <v>373</v>
      </c>
      <c r="F546" s="378"/>
      <c r="G546" s="378"/>
      <c r="H546" s="378"/>
      <c r="I546" s="378"/>
      <c r="J546" s="378"/>
      <c r="K546" s="380"/>
      <c r="L546" s="381"/>
    </row>
    <row r="547" spans="1:12">
      <c r="A547" s="359"/>
      <c r="B547" s="37"/>
      <c r="C547" s="359"/>
      <c r="D547" s="378"/>
      <c r="E547" s="378"/>
      <c r="F547" s="378"/>
      <c r="G547" s="378"/>
      <c r="H547" s="378"/>
      <c r="I547" s="378"/>
      <c r="J547" s="378"/>
      <c r="K547" s="380"/>
      <c r="L547" s="381"/>
    </row>
    <row r="548" spans="1:12">
      <c r="A548" s="359"/>
      <c r="B548" s="37"/>
      <c r="C548" s="359"/>
      <c r="D548" s="378"/>
      <c r="E548" s="378"/>
      <c r="F548" s="378"/>
      <c r="G548" s="378"/>
      <c r="H548" s="378"/>
      <c r="I548" s="378"/>
      <c r="J548" s="378"/>
      <c r="K548" s="380"/>
      <c r="L548" s="381"/>
    </row>
    <row r="549" spans="1:12">
      <c r="A549" s="37" t="s">
        <v>104</v>
      </c>
      <c r="B549" s="403" t="s">
        <v>105</v>
      </c>
      <c r="C549" s="403" t="s">
        <v>106</v>
      </c>
      <c r="D549" s="406" t="s">
        <v>107</v>
      </c>
      <c r="E549" s="406"/>
      <c r="F549" s="406"/>
      <c r="G549" s="406"/>
      <c r="H549" s="406"/>
      <c r="I549" s="406"/>
      <c r="J549" s="406"/>
      <c r="K549" s="415">
        <f t="shared" ref="K549:K557" si="88">L549/12</f>
        <v>352568.37999999995</v>
      </c>
      <c r="L549" s="404">
        <v>4230820.5599999996</v>
      </c>
    </row>
    <row r="550" spans="1:12">
      <c r="A550" s="37" t="s">
        <v>104</v>
      </c>
      <c r="B550" s="403" t="s">
        <v>108</v>
      </c>
      <c r="C550" s="403" t="s">
        <v>106</v>
      </c>
      <c r="D550" s="406" t="s">
        <v>109</v>
      </c>
      <c r="E550" s="406"/>
      <c r="F550" s="406"/>
      <c r="G550" s="406"/>
      <c r="H550" s="406"/>
      <c r="I550" s="406"/>
      <c r="J550" s="406"/>
      <c r="K550" s="415">
        <f t="shared" si="88"/>
        <v>23424.92</v>
      </c>
      <c r="L550" s="404">
        <v>281099.03999999998</v>
      </c>
    </row>
    <row r="551" spans="1:12">
      <c r="A551" s="37" t="s">
        <v>104</v>
      </c>
      <c r="B551" s="403" t="s">
        <v>110</v>
      </c>
      <c r="C551" s="403" t="s">
        <v>106</v>
      </c>
      <c r="D551" s="406" t="s">
        <v>111</v>
      </c>
      <c r="E551" s="406"/>
      <c r="F551" s="406"/>
      <c r="G551" s="406"/>
      <c r="H551" s="406"/>
      <c r="I551" s="406"/>
      <c r="J551" s="406"/>
      <c r="K551" s="415">
        <f t="shared" si="88"/>
        <v>15963.216666666667</v>
      </c>
      <c r="L551" s="404">
        <v>191558.6</v>
      </c>
    </row>
    <row r="552" spans="1:12">
      <c r="A552" s="37" t="s">
        <v>104</v>
      </c>
      <c r="B552" s="403" t="s">
        <v>112</v>
      </c>
      <c r="C552" s="403" t="s">
        <v>106</v>
      </c>
      <c r="D552" s="406" t="s">
        <v>113</v>
      </c>
      <c r="E552" s="406"/>
      <c r="F552" s="406"/>
      <c r="G552" s="406"/>
      <c r="H552" s="406"/>
      <c r="I552" s="406"/>
      <c r="J552" s="406"/>
      <c r="K552" s="415">
        <f t="shared" si="88"/>
        <v>4863</v>
      </c>
      <c r="L552" s="404">
        <v>58356</v>
      </c>
    </row>
    <row r="553" spans="1:12">
      <c r="A553" s="37" t="s">
        <v>104</v>
      </c>
      <c r="B553" s="403" t="s">
        <v>114</v>
      </c>
      <c r="C553" s="403" t="s">
        <v>106</v>
      </c>
      <c r="D553" s="406" t="s">
        <v>115</v>
      </c>
      <c r="E553" s="406"/>
      <c r="F553" s="406"/>
      <c r="G553" s="406"/>
      <c r="H553" s="406"/>
      <c r="I553" s="406"/>
      <c r="J553" s="406"/>
      <c r="K553" s="415">
        <f t="shared" si="88"/>
        <v>8146.5250000000005</v>
      </c>
      <c r="L553" s="404">
        <v>97758.3</v>
      </c>
    </row>
    <row r="554" spans="1:12">
      <c r="A554" s="37" t="s">
        <v>104</v>
      </c>
      <c r="B554" s="403" t="s">
        <v>116</v>
      </c>
      <c r="C554" s="403" t="s">
        <v>106</v>
      </c>
      <c r="D554" s="406" t="s">
        <v>117</v>
      </c>
      <c r="E554" s="406"/>
      <c r="F554" s="406"/>
      <c r="G554" s="406"/>
      <c r="H554" s="406"/>
      <c r="I554" s="406"/>
      <c r="J554" s="406"/>
      <c r="K554" s="415">
        <f t="shared" si="88"/>
        <v>69805.287499999991</v>
      </c>
      <c r="L554" s="404">
        <v>837663.45</v>
      </c>
    </row>
    <row r="555" spans="1:12">
      <c r="A555" s="37" t="s">
        <v>104</v>
      </c>
      <c r="B555" s="403" t="s">
        <v>119</v>
      </c>
      <c r="C555" s="403" t="s">
        <v>106</v>
      </c>
      <c r="D555" s="406" t="s">
        <v>235</v>
      </c>
      <c r="E555" s="406"/>
      <c r="F555" s="406"/>
      <c r="G555" s="406"/>
      <c r="H555" s="406"/>
      <c r="I555" s="406"/>
      <c r="J555" s="406"/>
      <c r="K555" s="415">
        <f t="shared" si="88"/>
        <v>25243.7</v>
      </c>
      <c r="L555" s="404">
        <v>302924.40000000002</v>
      </c>
    </row>
    <row r="556" spans="1:12">
      <c r="A556" s="37" t="s">
        <v>104</v>
      </c>
      <c r="B556" s="403" t="s">
        <v>121</v>
      </c>
      <c r="C556" s="403" t="s">
        <v>106</v>
      </c>
      <c r="D556" s="406" t="s">
        <v>122</v>
      </c>
      <c r="E556" s="406"/>
      <c r="F556" s="406"/>
      <c r="G556" s="406"/>
      <c r="H556" s="406"/>
      <c r="I556" s="406"/>
      <c r="J556" s="406"/>
      <c r="K556" s="415">
        <f t="shared" si="88"/>
        <v>23316.799999999999</v>
      </c>
      <c r="L556" s="391">
        <v>279801.59999999998</v>
      </c>
    </row>
    <row r="557" spans="1:12">
      <c r="A557" s="37" t="s">
        <v>104</v>
      </c>
      <c r="B557" s="403" t="s">
        <v>123</v>
      </c>
      <c r="C557" s="403" t="s">
        <v>106</v>
      </c>
      <c r="D557" s="406" t="s">
        <v>124</v>
      </c>
      <c r="E557" s="406"/>
      <c r="F557" s="406"/>
      <c r="G557" s="406"/>
      <c r="H557" s="406"/>
      <c r="I557" s="406"/>
      <c r="J557" s="406"/>
      <c r="K557" s="415">
        <f t="shared" si="88"/>
        <v>11745.880833333335</v>
      </c>
      <c r="L557" s="404">
        <v>140950.57</v>
      </c>
    </row>
    <row r="558" spans="1:12">
      <c r="A558" s="37"/>
      <c r="B558" s="403"/>
      <c r="C558" s="403"/>
      <c r="D558" s="406"/>
      <c r="E558" s="406"/>
      <c r="F558" s="406"/>
      <c r="G558" s="406"/>
      <c r="H558" s="406"/>
      <c r="I558" s="406"/>
      <c r="J558" s="406"/>
      <c r="K558" s="415"/>
      <c r="L558" s="404"/>
    </row>
    <row r="559" spans="1:12">
      <c r="A559" s="359"/>
      <c r="B559" s="37"/>
      <c r="C559" s="37"/>
      <c r="D559" s="378" t="s">
        <v>125</v>
      </c>
      <c r="E559" s="378"/>
      <c r="F559" s="378"/>
      <c r="G559" s="378"/>
      <c r="H559" s="378"/>
      <c r="I559" s="378" t="s">
        <v>236</v>
      </c>
      <c r="J559" s="378"/>
      <c r="K559" s="380">
        <f t="shared" ref="K559:L559" si="89">SUM(K549:K557)</f>
        <v>535077.71</v>
      </c>
      <c r="L559" s="381">
        <f t="shared" si="89"/>
        <v>6420932.5199999996</v>
      </c>
    </row>
    <row r="560" spans="1:12">
      <c r="A560" s="359"/>
      <c r="B560" s="37"/>
      <c r="C560" s="37"/>
      <c r="D560" s="379"/>
      <c r="E560" s="378"/>
      <c r="F560" s="378"/>
      <c r="G560" s="378"/>
      <c r="H560" s="378"/>
      <c r="I560" s="378"/>
      <c r="J560" s="378"/>
      <c r="K560" s="380"/>
      <c r="L560" s="387"/>
    </row>
    <row r="561" spans="1:12">
      <c r="A561" s="37" t="s">
        <v>104</v>
      </c>
      <c r="B561" s="403">
        <v>2111</v>
      </c>
      <c r="C561" s="403" t="s">
        <v>106</v>
      </c>
      <c r="D561" s="406" t="s">
        <v>127</v>
      </c>
      <c r="E561" s="378"/>
      <c r="F561" s="378"/>
      <c r="G561" s="378"/>
      <c r="H561" s="378"/>
      <c r="I561" s="378"/>
      <c r="J561" s="378"/>
      <c r="K561" s="386">
        <f t="shared" ref="K561:K566" si="90">L561/12</f>
        <v>0</v>
      </c>
      <c r="L561" s="408">
        <v>0</v>
      </c>
    </row>
    <row r="562" spans="1:12">
      <c r="A562" s="37" t="s">
        <v>104</v>
      </c>
      <c r="B562" s="403">
        <v>2141</v>
      </c>
      <c r="C562" s="403" t="s">
        <v>106</v>
      </c>
      <c r="D562" s="406" t="s">
        <v>129</v>
      </c>
      <c r="E562" s="378"/>
      <c r="F562" s="378"/>
      <c r="G562" s="378"/>
      <c r="H562" s="378"/>
      <c r="I562" s="378"/>
      <c r="J562" s="378"/>
      <c r="K562" s="386">
        <f t="shared" si="90"/>
        <v>0</v>
      </c>
      <c r="L562" s="408">
        <v>0</v>
      </c>
    </row>
    <row r="563" spans="1:12">
      <c r="A563" s="37" t="s">
        <v>104</v>
      </c>
      <c r="B563" s="403">
        <v>2161</v>
      </c>
      <c r="C563" s="403" t="s">
        <v>106</v>
      </c>
      <c r="D563" s="406" t="s">
        <v>131</v>
      </c>
      <c r="E563" s="378"/>
      <c r="F563" s="378"/>
      <c r="G563" s="378"/>
      <c r="H563" s="378"/>
      <c r="I563" s="378"/>
      <c r="J563" s="378"/>
      <c r="K563" s="386">
        <f t="shared" si="90"/>
        <v>0</v>
      </c>
      <c r="L563" s="408">
        <v>0</v>
      </c>
    </row>
    <row r="564" spans="1:12">
      <c r="A564" s="37" t="s">
        <v>104</v>
      </c>
      <c r="B564" s="403">
        <v>2541</v>
      </c>
      <c r="C564" s="403" t="s">
        <v>106</v>
      </c>
      <c r="D564" s="406" t="s">
        <v>352</v>
      </c>
      <c r="E564" s="378"/>
      <c r="F564" s="378"/>
      <c r="G564" s="378"/>
      <c r="H564" s="378"/>
      <c r="I564" s="378"/>
      <c r="J564" s="378"/>
      <c r="K564" s="386">
        <f t="shared" si="90"/>
        <v>0</v>
      </c>
      <c r="L564" s="408">
        <v>0</v>
      </c>
    </row>
    <row r="565" spans="1:12">
      <c r="A565" s="37" t="s">
        <v>104</v>
      </c>
      <c r="B565" s="403">
        <v>2551</v>
      </c>
      <c r="C565" s="403" t="s">
        <v>106</v>
      </c>
      <c r="D565" s="406" t="s">
        <v>353</v>
      </c>
      <c r="E565" s="378"/>
      <c r="F565" s="378"/>
      <c r="G565" s="378"/>
      <c r="H565" s="378"/>
      <c r="I565" s="378"/>
      <c r="J565" s="378"/>
      <c r="K565" s="386">
        <f t="shared" si="90"/>
        <v>0</v>
      </c>
      <c r="L565" s="408">
        <v>0</v>
      </c>
    </row>
    <row r="566" spans="1:12">
      <c r="A566" s="37" t="s">
        <v>104</v>
      </c>
      <c r="B566" s="403">
        <v>2911</v>
      </c>
      <c r="C566" s="403" t="s">
        <v>106</v>
      </c>
      <c r="D566" s="406" t="s">
        <v>186</v>
      </c>
      <c r="E566" s="378"/>
      <c r="F566" s="378"/>
      <c r="G566" s="378"/>
      <c r="H566" s="378"/>
      <c r="I566" s="378"/>
      <c r="J566" s="378"/>
      <c r="K566" s="386">
        <f t="shared" si="90"/>
        <v>0</v>
      </c>
      <c r="L566" s="408">
        <v>0</v>
      </c>
    </row>
    <row r="567" spans="1:12">
      <c r="A567" s="37"/>
      <c r="B567" s="403"/>
      <c r="C567" s="403"/>
      <c r="D567" s="406"/>
      <c r="E567" s="378"/>
      <c r="F567" s="378"/>
      <c r="G567" s="378"/>
      <c r="H567" s="378"/>
      <c r="I567" s="378"/>
      <c r="J567" s="378"/>
      <c r="K567" s="386"/>
      <c r="L567" s="408"/>
    </row>
    <row r="568" spans="1:12">
      <c r="A568" s="359"/>
      <c r="B568" s="37"/>
      <c r="C568" s="37"/>
      <c r="D568" s="378" t="s">
        <v>125</v>
      </c>
      <c r="E568" s="378"/>
      <c r="F568" s="378"/>
      <c r="G568" s="378"/>
      <c r="H568" s="378"/>
      <c r="I568" s="378" t="s">
        <v>236</v>
      </c>
      <c r="J568" s="378"/>
      <c r="K568" s="380">
        <f t="shared" ref="K568" si="91">SUM(K561:K566)</f>
        <v>0</v>
      </c>
      <c r="L568" s="381">
        <f>SUM(L561:L566)</f>
        <v>0</v>
      </c>
    </row>
    <row r="569" spans="1:12">
      <c r="A569" s="359"/>
      <c r="B569" s="37"/>
      <c r="C569" s="37"/>
      <c r="D569" s="378"/>
      <c r="E569" s="378"/>
      <c r="F569" s="378"/>
      <c r="G569" s="378"/>
      <c r="H569" s="378"/>
      <c r="I569" s="378"/>
      <c r="J569" s="378"/>
      <c r="K569" s="380"/>
      <c r="L569" s="381"/>
    </row>
    <row r="570" spans="1:12">
      <c r="A570" s="359"/>
      <c r="B570" s="37"/>
      <c r="C570" s="37"/>
      <c r="D570" s="378"/>
      <c r="E570" s="378"/>
      <c r="F570" s="378"/>
      <c r="G570" s="378"/>
      <c r="H570" s="378"/>
      <c r="I570" s="378"/>
      <c r="J570" s="378"/>
      <c r="K570" s="380"/>
      <c r="L570" s="381"/>
    </row>
    <row r="571" spans="1:12">
      <c r="A571" s="359"/>
      <c r="B571" s="37"/>
      <c r="C571" s="37"/>
      <c r="D571" s="378"/>
      <c r="E571" s="378"/>
      <c r="F571" s="378"/>
      <c r="G571" s="378"/>
      <c r="H571" s="378"/>
      <c r="I571" s="378"/>
      <c r="J571" s="378"/>
      <c r="K571" s="380"/>
      <c r="L571" s="381"/>
    </row>
    <row r="572" spans="1:12">
      <c r="A572" s="37" t="s">
        <v>104</v>
      </c>
      <c r="B572" s="403">
        <v>3111</v>
      </c>
      <c r="C572" s="403" t="s">
        <v>106</v>
      </c>
      <c r="D572" s="406" t="s">
        <v>244</v>
      </c>
      <c r="E572" s="378"/>
      <c r="F572" s="378"/>
      <c r="G572" s="378"/>
      <c r="H572" s="378"/>
      <c r="I572" s="378"/>
      <c r="J572" s="378"/>
      <c r="K572" s="386">
        <f t="shared" ref="K572:K579" si="92">L572/12</f>
        <v>11666.666666666666</v>
      </c>
      <c r="L572" s="408">
        <v>140000</v>
      </c>
    </row>
    <row r="573" spans="1:12">
      <c r="A573" s="37" t="s">
        <v>104</v>
      </c>
      <c r="B573" s="403">
        <v>3131</v>
      </c>
      <c r="C573" s="403" t="s">
        <v>106</v>
      </c>
      <c r="D573" s="406" t="s">
        <v>169</v>
      </c>
      <c r="E573" s="378"/>
      <c r="F573" s="378"/>
      <c r="G573" s="378"/>
      <c r="H573" s="378"/>
      <c r="I573" s="378"/>
      <c r="J573" s="378"/>
      <c r="K573" s="386">
        <f t="shared" si="92"/>
        <v>0</v>
      </c>
      <c r="L573" s="408">
        <v>0</v>
      </c>
    </row>
    <row r="574" spans="1:12">
      <c r="A574" s="37" t="s">
        <v>104</v>
      </c>
      <c r="B574" s="403">
        <v>3141</v>
      </c>
      <c r="C574" s="403" t="s">
        <v>106</v>
      </c>
      <c r="D574" s="406" t="s">
        <v>150</v>
      </c>
      <c r="E574" s="378"/>
      <c r="F574" s="378"/>
      <c r="G574" s="378"/>
      <c r="H574" s="378"/>
      <c r="I574" s="378"/>
      <c r="J574" s="378"/>
      <c r="K574" s="386">
        <f t="shared" si="92"/>
        <v>666.66666666666663</v>
      </c>
      <c r="L574" s="408">
        <v>8000</v>
      </c>
    </row>
    <row r="575" spans="1:12">
      <c r="A575" s="37" t="s">
        <v>104</v>
      </c>
      <c r="B575" s="403">
        <v>3361</v>
      </c>
      <c r="C575" s="403" t="s">
        <v>106</v>
      </c>
      <c r="D575" s="406" t="s">
        <v>134</v>
      </c>
      <c r="E575" s="378"/>
      <c r="F575" s="378"/>
      <c r="G575" s="378"/>
      <c r="H575" s="378"/>
      <c r="I575" s="378"/>
      <c r="J575" s="378"/>
      <c r="K575" s="386">
        <f t="shared" si="92"/>
        <v>0</v>
      </c>
      <c r="L575" s="408">
        <v>0</v>
      </c>
    </row>
    <row r="576" spans="1:12">
      <c r="A576" s="37" t="s">
        <v>104</v>
      </c>
      <c r="B576" s="403">
        <v>3362</v>
      </c>
      <c r="C576" s="403" t="s">
        <v>106</v>
      </c>
      <c r="D576" s="406" t="s">
        <v>196</v>
      </c>
      <c r="E576" s="378"/>
      <c r="F576" s="378"/>
      <c r="G576" s="378"/>
      <c r="H576" s="378"/>
      <c r="I576" s="378"/>
      <c r="J576" s="378"/>
      <c r="K576" s="386">
        <f t="shared" si="92"/>
        <v>0</v>
      </c>
      <c r="L576" s="408">
        <v>0</v>
      </c>
    </row>
    <row r="577" spans="1:12">
      <c r="A577" s="37" t="s">
        <v>104</v>
      </c>
      <c r="B577" s="403">
        <v>3541</v>
      </c>
      <c r="C577" s="403" t="s">
        <v>106</v>
      </c>
      <c r="D577" s="406" t="s">
        <v>379</v>
      </c>
      <c r="E577" s="378"/>
      <c r="F577" s="378"/>
      <c r="G577" s="378"/>
      <c r="H577" s="378"/>
      <c r="I577" s="378"/>
      <c r="J577" s="378"/>
      <c r="K577" s="386">
        <f t="shared" si="92"/>
        <v>41666.666666666664</v>
      </c>
      <c r="L577" s="408">
        <v>500000</v>
      </c>
    </row>
    <row r="578" spans="1:12">
      <c r="A578" s="37" t="s">
        <v>104</v>
      </c>
      <c r="B578" s="403">
        <v>3581</v>
      </c>
      <c r="C578" s="403" t="s">
        <v>106</v>
      </c>
      <c r="D578" s="406" t="s">
        <v>302</v>
      </c>
      <c r="E578" s="378"/>
      <c r="F578" s="378"/>
      <c r="G578" s="378"/>
      <c r="H578" s="378"/>
      <c r="I578" s="378"/>
      <c r="J578" s="378"/>
      <c r="K578" s="386">
        <f t="shared" si="92"/>
        <v>0</v>
      </c>
      <c r="L578" s="408">
        <v>0</v>
      </c>
    </row>
    <row r="579" spans="1:12">
      <c r="A579" s="37" t="s">
        <v>104</v>
      </c>
      <c r="B579" s="403">
        <v>3721</v>
      </c>
      <c r="C579" s="403" t="s">
        <v>106</v>
      </c>
      <c r="D579" s="406" t="s">
        <v>137</v>
      </c>
      <c r="E579" s="378"/>
      <c r="F579" s="378"/>
      <c r="G579" s="378"/>
      <c r="H579" s="378"/>
      <c r="I579" s="378"/>
      <c r="J579" s="378"/>
      <c r="K579" s="386">
        <f t="shared" si="92"/>
        <v>0</v>
      </c>
      <c r="L579" s="408">
        <v>0</v>
      </c>
    </row>
    <row r="580" spans="1:12">
      <c r="A580" s="359"/>
      <c r="B580" s="37"/>
      <c r="C580" s="37"/>
      <c r="D580" s="378" t="s">
        <v>125</v>
      </c>
      <c r="E580" s="378"/>
      <c r="F580" s="378"/>
      <c r="G580" s="378"/>
      <c r="H580" s="378"/>
      <c r="I580" s="378" t="s">
        <v>236</v>
      </c>
      <c r="J580" s="378"/>
      <c r="K580" s="380">
        <f t="shared" ref="K580:L580" si="93">SUM(K572:K579)</f>
        <v>54000</v>
      </c>
      <c r="L580" s="381">
        <f t="shared" si="93"/>
        <v>648000</v>
      </c>
    </row>
    <row r="581" spans="1:12">
      <c r="A581" s="359"/>
      <c r="B581" s="37"/>
      <c r="C581" s="37"/>
      <c r="D581" s="378"/>
      <c r="E581" s="378"/>
      <c r="F581" s="378"/>
      <c r="G581" s="378"/>
      <c r="H581" s="378"/>
      <c r="I581" s="378"/>
      <c r="J581" s="378"/>
      <c r="K581" s="380"/>
      <c r="L581" s="381"/>
    </row>
    <row r="582" spans="1:12">
      <c r="A582" s="359"/>
      <c r="B582" s="37"/>
      <c r="C582" s="37"/>
      <c r="D582" s="378" t="s">
        <v>140</v>
      </c>
      <c r="E582" s="378"/>
      <c r="F582" s="378"/>
      <c r="G582" s="378"/>
      <c r="H582" s="378"/>
      <c r="I582" s="378" t="s">
        <v>255</v>
      </c>
      <c r="J582" s="378"/>
      <c r="K582" s="380">
        <f>SUM(K580,K568,K559)</f>
        <v>589077.71</v>
      </c>
      <c r="L582" s="381">
        <f>SUM(L580,L568,L559)</f>
        <v>7068932.5199999996</v>
      </c>
    </row>
    <row r="583" spans="1:12">
      <c r="A583" s="359"/>
      <c r="B583" s="37"/>
      <c r="C583" s="37"/>
      <c r="D583" s="378"/>
      <c r="E583" s="378"/>
      <c r="F583" s="378"/>
      <c r="G583" s="378"/>
      <c r="H583" s="378"/>
      <c r="I583" s="378"/>
      <c r="J583" s="378"/>
      <c r="K583" s="380"/>
      <c r="L583" s="381"/>
    </row>
    <row r="584" spans="1:12">
      <c r="A584" s="359"/>
      <c r="B584" s="37"/>
      <c r="C584" s="37"/>
      <c r="D584" s="378"/>
      <c r="E584" s="378"/>
      <c r="F584" s="378"/>
      <c r="G584" s="378"/>
      <c r="H584" s="378"/>
      <c r="I584" s="378"/>
      <c r="J584" s="378"/>
      <c r="K584" s="380"/>
      <c r="L584" s="381"/>
    </row>
    <row r="585" spans="1:12">
      <c r="A585" s="360" t="s">
        <v>91</v>
      </c>
      <c r="B585" s="376" t="s">
        <v>288</v>
      </c>
      <c r="C585" s="383"/>
      <c r="D585" s="378" t="s">
        <v>138</v>
      </c>
      <c r="E585" s="378"/>
      <c r="F585" s="378"/>
      <c r="G585" s="378"/>
      <c r="H585" s="378"/>
      <c r="I585" s="378"/>
      <c r="J585" s="378"/>
      <c r="K585" s="380"/>
      <c r="L585" s="381"/>
    </row>
    <row r="586" spans="1:12">
      <c r="A586" s="360" t="s">
        <v>94</v>
      </c>
      <c r="B586" s="376" t="s">
        <v>336</v>
      </c>
      <c r="C586" s="383"/>
      <c r="D586" s="378" t="s">
        <v>337</v>
      </c>
      <c r="E586" s="378"/>
      <c r="F586" s="378"/>
      <c r="G586" s="378"/>
      <c r="H586" s="378"/>
      <c r="I586" s="378"/>
      <c r="J586" s="378"/>
      <c r="K586" s="380"/>
      <c r="L586" s="381"/>
    </row>
    <row r="587" spans="1:12">
      <c r="A587" s="360" t="s">
        <v>96</v>
      </c>
      <c r="B587" s="376" t="s">
        <v>92</v>
      </c>
      <c r="C587" s="383"/>
      <c r="D587" s="378" t="s">
        <v>338</v>
      </c>
      <c r="E587" s="378"/>
      <c r="F587" s="378"/>
      <c r="G587" s="378"/>
      <c r="H587" s="378"/>
      <c r="I587" s="378"/>
      <c r="J587" s="378"/>
      <c r="K587" s="380"/>
      <c r="L587" s="381"/>
    </row>
    <row r="588" spans="1:12">
      <c r="A588" s="360" t="s">
        <v>97</v>
      </c>
      <c r="B588" s="376" t="s">
        <v>66</v>
      </c>
      <c r="C588" s="383"/>
      <c r="D588" s="378" t="s">
        <v>229</v>
      </c>
      <c r="E588" s="378"/>
      <c r="F588" s="378"/>
      <c r="G588" s="378"/>
      <c r="H588" s="378"/>
      <c r="I588" s="378"/>
      <c r="J588" s="378"/>
      <c r="K588" s="380"/>
      <c r="L588" s="381"/>
    </row>
    <row r="589" spans="1:12">
      <c r="A589" s="360" t="s">
        <v>99</v>
      </c>
      <c r="B589" s="376" t="s">
        <v>78</v>
      </c>
      <c r="C589" s="383"/>
      <c r="D589" s="378" t="s">
        <v>341</v>
      </c>
      <c r="E589" s="378"/>
      <c r="F589" s="378"/>
      <c r="G589" s="378"/>
      <c r="H589" s="378"/>
      <c r="I589" s="378"/>
      <c r="J589" s="378"/>
      <c r="K589" s="380"/>
      <c r="L589" s="381"/>
    </row>
    <row r="590" spans="1:12">
      <c r="A590" s="359"/>
      <c r="B590" s="37"/>
      <c r="C590" s="37"/>
      <c r="D590" s="378"/>
      <c r="E590" s="378"/>
      <c r="F590" s="378"/>
      <c r="G590" s="378"/>
      <c r="H590" s="378"/>
      <c r="I590" s="378"/>
      <c r="J590" s="378"/>
      <c r="K590" s="380"/>
      <c r="L590" s="381"/>
    </row>
    <row r="591" spans="1:12">
      <c r="A591" s="359"/>
      <c r="B591" s="37"/>
      <c r="C591" s="445">
        <v>190500</v>
      </c>
      <c r="D591" s="378" t="s">
        <v>102</v>
      </c>
      <c r="E591" s="385" t="s">
        <v>389</v>
      </c>
      <c r="F591" s="378"/>
      <c r="G591" s="378"/>
      <c r="H591" s="378"/>
      <c r="I591" s="378"/>
      <c r="J591" s="378"/>
      <c r="K591" s="380"/>
      <c r="L591" s="381"/>
    </row>
    <row r="592" spans="1:12">
      <c r="A592" s="359"/>
      <c r="B592" s="37"/>
      <c r="C592" s="359"/>
      <c r="D592" s="378"/>
      <c r="E592" s="378"/>
      <c r="F592" s="378"/>
      <c r="G592" s="378"/>
      <c r="H592" s="378"/>
      <c r="I592" s="378"/>
      <c r="J592" s="378"/>
      <c r="K592" s="380"/>
      <c r="L592" s="381"/>
    </row>
    <row r="593" spans="1:12">
      <c r="A593" s="403" t="s">
        <v>104</v>
      </c>
      <c r="B593" s="403" t="s">
        <v>105</v>
      </c>
      <c r="C593" s="403" t="s">
        <v>106</v>
      </c>
      <c r="D593" s="406" t="s">
        <v>107</v>
      </c>
      <c r="E593" s="406"/>
      <c r="F593" s="406"/>
      <c r="G593" s="406"/>
      <c r="H593" s="406"/>
      <c r="I593" s="406"/>
      <c r="J593" s="406"/>
      <c r="K593" s="415">
        <f t="shared" ref="K593:K601" si="94">L593/12</f>
        <v>165746.06</v>
      </c>
      <c r="L593" s="404">
        <v>1988952.72</v>
      </c>
    </row>
    <row r="594" spans="1:12">
      <c r="A594" s="403" t="s">
        <v>104</v>
      </c>
      <c r="B594" s="403" t="s">
        <v>108</v>
      </c>
      <c r="C594" s="403" t="s">
        <v>106</v>
      </c>
      <c r="D594" s="406" t="s">
        <v>109</v>
      </c>
      <c r="E594" s="406"/>
      <c r="F594" s="406"/>
      <c r="G594" s="406"/>
      <c r="H594" s="406"/>
      <c r="I594" s="406"/>
      <c r="J594" s="406"/>
      <c r="K594" s="415">
        <f t="shared" si="94"/>
        <v>12478.12</v>
      </c>
      <c r="L594" s="404">
        <v>149737.44</v>
      </c>
    </row>
    <row r="595" spans="1:12">
      <c r="A595" s="403" t="s">
        <v>104</v>
      </c>
      <c r="B595" s="403" t="s">
        <v>110</v>
      </c>
      <c r="C595" s="403" t="s">
        <v>106</v>
      </c>
      <c r="D595" s="406" t="s">
        <v>111</v>
      </c>
      <c r="E595" s="406"/>
      <c r="F595" s="406"/>
      <c r="G595" s="406"/>
      <c r="H595" s="406"/>
      <c r="I595" s="406"/>
      <c r="J595" s="406"/>
      <c r="K595" s="415">
        <f t="shared" si="94"/>
        <v>15052.6775</v>
      </c>
      <c r="L595" s="404">
        <v>180632.13</v>
      </c>
    </row>
    <row r="596" spans="1:12">
      <c r="A596" s="37" t="s">
        <v>104</v>
      </c>
      <c r="B596" s="403" t="s">
        <v>112</v>
      </c>
      <c r="C596" s="403" t="s">
        <v>106</v>
      </c>
      <c r="D596" s="406" t="s">
        <v>113</v>
      </c>
      <c r="E596" s="406"/>
      <c r="F596" s="406"/>
      <c r="G596" s="406"/>
      <c r="H596" s="406"/>
      <c r="I596" s="406"/>
      <c r="J596" s="406"/>
      <c r="K596" s="415">
        <f t="shared" si="94"/>
        <v>2249</v>
      </c>
      <c r="L596" s="404">
        <v>26988</v>
      </c>
    </row>
    <row r="597" spans="1:12">
      <c r="A597" s="403" t="s">
        <v>104</v>
      </c>
      <c r="B597" s="403" t="s">
        <v>114</v>
      </c>
      <c r="C597" s="403" t="s">
        <v>106</v>
      </c>
      <c r="D597" s="406" t="s">
        <v>115</v>
      </c>
      <c r="E597" s="406"/>
      <c r="F597" s="406"/>
      <c r="G597" s="406"/>
      <c r="H597" s="406"/>
      <c r="I597" s="406"/>
      <c r="J597" s="406"/>
      <c r="K597" s="415">
        <f t="shared" si="94"/>
        <v>3861.5241666666666</v>
      </c>
      <c r="L597" s="404">
        <v>46338.29</v>
      </c>
    </row>
    <row r="598" spans="1:12">
      <c r="A598" s="403" t="s">
        <v>104</v>
      </c>
      <c r="B598" s="403" t="s">
        <v>116</v>
      </c>
      <c r="C598" s="403" t="s">
        <v>106</v>
      </c>
      <c r="D598" s="406" t="s">
        <v>117</v>
      </c>
      <c r="E598" s="406"/>
      <c r="F598" s="406"/>
      <c r="G598" s="406"/>
      <c r="H598" s="406"/>
      <c r="I598" s="406"/>
      <c r="J598" s="406"/>
      <c r="K598" s="415">
        <f t="shared" si="94"/>
        <v>35716.651666666665</v>
      </c>
      <c r="L598" s="404">
        <v>428599.82</v>
      </c>
    </row>
    <row r="599" spans="1:12">
      <c r="A599" s="403" t="s">
        <v>104</v>
      </c>
      <c r="B599" s="403" t="s">
        <v>119</v>
      </c>
      <c r="C599" s="403" t="s">
        <v>106</v>
      </c>
      <c r="D599" s="406" t="s">
        <v>235</v>
      </c>
      <c r="E599" s="406"/>
      <c r="F599" s="406"/>
      <c r="G599" s="406"/>
      <c r="H599" s="406"/>
      <c r="I599" s="406"/>
      <c r="J599" s="406"/>
      <c r="K599" s="415">
        <f t="shared" si="94"/>
        <v>22506.5</v>
      </c>
      <c r="L599" s="404">
        <v>270078</v>
      </c>
    </row>
    <row r="600" spans="1:12">
      <c r="A600" s="403" t="s">
        <v>104</v>
      </c>
      <c r="B600" s="403" t="s">
        <v>121</v>
      </c>
      <c r="C600" s="403" t="s">
        <v>106</v>
      </c>
      <c r="D600" s="406" t="s">
        <v>122</v>
      </c>
      <c r="E600" s="406"/>
      <c r="F600" s="406"/>
      <c r="G600" s="406"/>
      <c r="H600" s="406"/>
      <c r="I600" s="406"/>
      <c r="J600" s="406"/>
      <c r="K600" s="415">
        <f t="shared" si="94"/>
        <v>15245.6</v>
      </c>
      <c r="L600" s="391">
        <v>182947.20000000001</v>
      </c>
    </row>
    <row r="601" spans="1:12">
      <c r="A601" s="403" t="s">
        <v>104</v>
      </c>
      <c r="B601" s="403" t="s">
        <v>123</v>
      </c>
      <c r="C601" s="403" t="s">
        <v>106</v>
      </c>
      <c r="D601" s="406" t="s">
        <v>124</v>
      </c>
      <c r="E601" s="406"/>
      <c r="F601" s="406"/>
      <c r="G601" s="406"/>
      <c r="H601" s="406"/>
      <c r="I601" s="406"/>
      <c r="J601" s="406"/>
      <c r="K601" s="415">
        <f t="shared" si="94"/>
        <v>7742.7975000000006</v>
      </c>
      <c r="L601" s="404">
        <v>92913.57</v>
      </c>
    </row>
    <row r="602" spans="1:12">
      <c r="A602" s="403"/>
      <c r="B602" s="403"/>
      <c r="C602" s="403"/>
      <c r="D602" s="406"/>
      <c r="E602" s="406"/>
      <c r="F602" s="406"/>
      <c r="G602" s="406"/>
      <c r="H602" s="406"/>
      <c r="I602" s="406"/>
      <c r="J602" s="406"/>
      <c r="K602" s="415"/>
      <c r="L602" s="404"/>
    </row>
    <row r="603" spans="1:12">
      <c r="A603" s="359"/>
      <c r="B603" s="37"/>
      <c r="C603" s="37"/>
      <c r="D603" s="378" t="s">
        <v>125</v>
      </c>
      <c r="E603" s="378"/>
      <c r="F603" s="378"/>
      <c r="G603" s="378"/>
      <c r="H603" s="378"/>
      <c r="I603" s="378" t="s">
        <v>236</v>
      </c>
      <c r="J603" s="378"/>
      <c r="K603" s="380">
        <f t="shared" ref="K603:L603" si="95">SUM(K593:K601)</f>
        <v>280598.93083333329</v>
      </c>
      <c r="L603" s="381">
        <f t="shared" si="95"/>
        <v>3367187.17</v>
      </c>
    </row>
    <row r="604" spans="1:12">
      <c r="A604" s="359"/>
      <c r="B604" s="37"/>
      <c r="C604" s="37"/>
      <c r="D604" s="379"/>
      <c r="E604" s="378"/>
      <c r="F604" s="378"/>
      <c r="G604" s="378"/>
      <c r="H604" s="378"/>
      <c r="I604" s="378"/>
      <c r="J604" s="378"/>
      <c r="K604" s="380"/>
      <c r="L604" s="381"/>
    </row>
    <row r="605" spans="1:12">
      <c r="A605" s="359"/>
      <c r="B605" s="37"/>
      <c r="C605" s="37"/>
      <c r="D605" s="379"/>
      <c r="E605" s="378"/>
      <c r="F605" s="378"/>
      <c r="G605" s="378"/>
      <c r="H605" s="378"/>
      <c r="I605" s="378"/>
      <c r="J605" s="378"/>
      <c r="K605" s="380"/>
      <c r="L605" s="381"/>
    </row>
    <row r="606" spans="1:12">
      <c r="A606" s="403" t="s">
        <v>104</v>
      </c>
      <c r="B606" s="403">
        <v>2111</v>
      </c>
      <c r="C606" s="403" t="s">
        <v>106</v>
      </c>
      <c r="D606" s="406" t="s">
        <v>127</v>
      </c>
      <c r="E606" s="406"/>
      <c r="F606" s="378"/>
      <c r="G606" s="378"/>
      <c r="H606" s="378"/>
      <c r="I606" s="378"/>
      <c r="J606" s="378"/>
      <c r="K606" s="386">
        <f t="shared" ref="K606:K610" si="96">L606/12</f>
        <v>0</v>
      </c>
      <c r="L606" s="408">
        <v>0</v>
      </c>
    </row>
    <row r="607" spans="1:12">
      <c r="A607" s="403" t="s">
        <v>104</v>
      </c>
      <c r="B607" s="403">
        <v>2141</v>
      </c>
      <c r="C607" s="403" t="s">
        <v>106</v>
      </c>
      <c r="D607" s="406" t="s">
        <v>129</v>
      </c>
      <c r="E607" s="406"/>
      <c r="F607" s="378"/>
      <c r="G607" s="378"/>
      <c r="H607" s="378"/>
      <c r="I607" s="378"/>
      <c r="J607" s="378"/>
      <c r="K607" s="386">
        <f t="shared" si="96"/>
        <v>0</v>
      </c>
      <c r="L607" s="408">
        <v>0</v>
      </c>
    </row>
    <row r="608" spans="1:12">
      <c r="A608" s="403" t="s">
        <v>104</v>
      </c>
      <c r="B608" s="403">
        <v>2161</v>
      </c>
      <c r="C608" s="403" t="s">
        <v>106</v>
      </c>
      <c r="D608" s="406" t="s">
        <v>131</v>
      </c>
      <c r="E608" s="406"/>
      <c r="F608" s="378"/>
      <c r="G608" s="378"/>
      <c r="H608" s="378"/>
      <c r="I608" s="378"/>
      <c r="J608" s="378"/>
      <c r="K608" s="386">
        <f t="shared" si="96"/>
        <v>0</v>
      </c>
      <c r="L608" s="408">
        <v>0</v>
      </c>
    </row>
    <row r="609" spans="1:12">
      <c r="A609" s="403" t="s">
        <v>104</v>
      </c>
      <c r="B609" s="403">
        <v>2541</v>
      </c>
      <c r="C609" s="403" t="s">
        <v>106</v>
      </c>
      <c r="D609" s="406" t="s">
        <v>352</v>
      </c>
      <c r="E609" s="406"/>
      <c r="F609" s="378"/>
      <c r="G609" s="378"/>
      <c r="H609" s="378"/>
      <c r="I609" s="378"/>
      <c r="J609" s="378"/>
      <c r="K609" s="386">
        <f t="shared" si="96"/>
        <v>0</v>
      </c>
      <c r="L609" s="408">
        <v>0</v>
      </c>
    </row>
    <row r="610" spans="1:12">
      <c r="A610" s="403" t="s">
        <v>104</v>
      </c>
      <c r="B610" s="403">
        <v>2551</v>
      </c>
      <c r="C610" s="403" t="s">
        <v>106</v>
      </c>
      <c r="D610" s="406" t="s">
        <v>353</v>
      </c>
      <c r="E610" s="406"/>
      <c r="F610" s="378"/>
      <c r="G610" s="378"/>
      <c r="H610" s="378"/>
      <c r="I610" s="378"/>
      <c r="J610" s="378"/>
      <c r="K610" s="386">
        <f t="shared" si="96"/>
        <v>0</v>
      </c>
      <c r="L610" s="408">
        <v>0</v>
      </c>
    </row>
    <row r="611" spans="1:12">
      <c r="A611" s="403"/>
      <c r="B611" s="403"/>
      <c r="C611" s="403"/>
      <c r="D611" s="406"/>
      <c r="E611" s="406"/>
      <c r="F611" s="378"/>
      <c r="G611" s="378"/>
      <c r="H611" s="378"/>
      <c r="I611" s="378"/>
      <c r="J611" s="378"/>
      <c r="K611" s="386"/>
      <c r="L611" s="408"/>
    </row>
    <row r="612" spans="1:12">
      <c r="A612" s="359"/>
      <c r="B612" s="359"/>
      <c r="C612" s="37"/>
      <c r="D612" s="378" t="s">
        <v>125</v>
      </c>
      <c r="E612" s="378"/>
      <c r="F612" s="378"/>
      <c r="G612" s="378"/>
      <c r="H612" s="378"/>
      <c r="I612" s="378" t="s">
        <v>236</v>
      </c>
      <c r="J612" s="378"/>
      <c r="K612" s="380">
        <f t="shared" ref="K612" si="97">SUM(K606:K610)</f>
        <v>0</v>
      </c>
      <c r="L612" s="381">
        <f>SUM(L606:L610)</f>
        <v>0</v>
      </c>
    </row>
    <row r="613" spans="1:12">
      <c r="A613" s="359"/>
      <c r="B613" s="359"/>
      <c r="C613" s="37"/>
      <c r="D613" s="378"/>
      <c r="E613" s="378"/>
      <c r="F613" s="378"/>
      <c r="G613" s="378"/>
      <c r="H613" s="378"/>
      <c r="I613" s="378"/>
      <c r="J613" s="378"/>
      <c r="K613" s="380"/>
      <c r="L613" s="381"/>
    </row>
    <row r="614" spans="1:12">
      <c r="A614" s="359"/>
      <c r="B614" s="359"/>
      <c r="C614" s="37"/>
      <c r="D614" s="378"/>
      <c r="E614" s="378"/>
      <c r="F614" s="378"/>
      <c r="G614" s="378"/>
      <c r="H614" s="378"/>
      <c r="I614" s="378"/>
      <c r="J614" s="378"/>
      <c r="K614" s="380"/>
      <c r="L614" s="381"/>
    </row>
    <row r="615" spans="1:12">
      <c r="A615" s="403" t="s">
        <v>104</v>
      </c>
      <c r="B615" s="403">
        <v>3111</v>
      </c>
      <c r="C615" s="403" t="s">
        <v>106</v>
      </c>
      <c r="D615" s="406" t="s">
        <v>244</v>
      </c>
      <c r="E615" s="378"/>
      <c r="F615" s="378"/>
      <c r="G615" s="378"/>
      <c r="H615" s="378"/>
      <c r="I615" s="378"/>
      <c r="J615" s="378"/>
      <c r="K615" s="386">
        <f t="shared" ref="K615:K622" si="98">L615/12</f>
        <v>10833.333333333334</v>
      </c>
      <c r="L615" s="408">
        <v>130000</v>
      </c>
    </row>
    <row r="616" spans="1:12">
      <c r="A616" s="403" t="s">
        <v>104</v>
      </c>
      <c r="B616" s="403">
        <v>3131</v>
      </c>
      <c r="C616" s="403" t="s">
        <v>106</v>
      </c>
      <c r="D616" s="406" t="s">
        <v>169</v>
      </c>
      <c r="E616" s="378"/>
      <c r="F616" s="378"/>
      <c r="G616" s="378"/>
      <c r="H616" s="378"/>
      <c r="I616" s="378"/>
      <c r="J616" s="378"/>
      <c r="K616" s="386">
        <f t="shared" si="98"/>
        <v>0</v>
      </c>
      <c r="L616" s="408">
        <v>0</v>
      </c>
    </row>
    <row r="617" spans="1:12">
      <c r="A617" s="403" t="s">
        <v>104</v>
      </c>
      <c r="B617" s="403">
        <v>3141</v>
      </c>
      <c r="C617" s="403" t="s">
        <v>106</v>
      </c>
      <c r="D617" s="406" t="s">
        <v>150</v>
      </c>
      <c r="E617" s="378"/>
      <c r="F617" s="378"/>
      <c r="G617" s="378"/>
      <c r="H617" s="378"/>
      <c r="I617" s="378"/>
      <c r="J617" s="378"/>
      <c r="K617" s="386">
        <f t="shared" si="98"/>
        <v>833.33333333333337</v>
      </c>
      <c r="L617" s="408">
        <v>10000</v>
      </c>
    </row>
    <row r="618" spans="1:12">
      <c r="A618" s="403" t="s">
        <v>104</v>
      </c>
      <c r="B618" s="403">
        <v>3361</v>
      </c>
      <c r="C618" s="403" t="s">
        <v>106</v>
      </c>
      <c r="D618" s="406" t="s">
        <v>134</v>
      </c>
      <c r="E618" s="378"/>
      <c r="F618" s="378"/>
      <c r="G618" s="378"/>
      <c r="H618" s="378"/>
      <c r="I618" s="378"/>
      <c r="J618" s="378"/>
      <c r="K618" s="386">
        <f t="shared" si="98"/>
        <v>0</v>
      </c>
      <c r="L618" s="408">
        <v>0</v>
      </c>
    </row>
    <row r="619" spans="1:12">
      <c r="A619" s="403" t="s">
        <v>104</v>
      </c>
      <c r="B619" s="403">
        <v>3362</v>
      </c>
      <c r="C619" s="403" t="s">
        <v>106</v>
      </c>
      <c r="D619" s="406" t="s">
        <v>196</v>
      </c>
      <c r="E619" s="378"/>
      <c r="F619" s="378"/>
      <c r="G619" s="378"/>
      <c r="H619" s="378"/>
      <c r="I619" s="378"/>
      <c r="J619" s="378"/>
      <c r="K619" s="386">
        <f t="shared" si="98"/>
        <v>0</v>
      </c>
      <c r="L619" s="408">
        <v>0</v>
      </c>
    </row>
    <row r="620" spans="1:12">
      <c r="A620" s="403" t="s">
        <v>104</v>
      </c>
      <c r="B620" s="403">
        <v>3541</v>
      </c>
      <c r="C620" s="403" t="s">
        <v>106</v>
      </c>
      <c r="D620" s="406" t="s">
        <v>379</v>
      </c>
      <c r="E620" s="378"/>
      <c r="F620" s="378"/>
      <c r="G620" s="378"/>
      <c r="H620" s="378"/>
      <c r="I620" s="378"/>
      <c r="J620" s="378"/>
      <c r="K620" s="386">
        <f t="shared" si="98"/>
        <v>41666.666666666664</v>
      </c>
      <c r="L620" s="408">
        <v>500000</v>
      </c>
    </row>
    <row r="621" spans="1:12">
      <c r="A621" s="403" t="s">
        <v>104</v>
      </c>
      <c r="B621" s="403">
        <v>3581</v>
      </c>
      <c r="C621" s="403" t="s">
        <v>106</v>
      </c>
      <c r="D621" s="406" t="s">
        <v>302</v>
      </c>
      <c r="E621" s="378"/>
      <c r="F621" s="378"/>
      <c r="G621" s="378"/>
      <c r="H621" s="378"/>
      <c r="I621" s="378"/>
      <c r="J621" s="378"/>
      <c r="K621" s="386">
        <f t="shared" si="98"/>
        <v>0</v>
      </c>
      <c r="L621" s="408">
        <v>0</v>
      </c>
    </row>
    <row r="622" spans="1:12">
      <c r="A622" s="403" t="s">
        <v>104</v>
      </c>
      <c r="B622" s="403">
        <v>3721</v>
      </c>
      <c r="C622" s="403" t="s">
        <v>106</v>
      </c>
      <c r="D622" s="406" t="s">
        <v>137</v>
      </c>
      <c r="E622" s="378"/>
      <c r="F622" s="378"/>
      <c r="G622" s="378"/>
      <c r="H622" s="378"/>
      <c r="I622" s="378"/>
      <c r="J622" s="378"/>
      <c r="K622" s="386">
        <f t="shared" si="98"/>
        <v>0</v>
      </c>
      <c r="L622" s="408">
        <v>0</v>
      </c>
    </row>
    <row r="623" spans="1:12">
      <c r="A623" s="403"/>
      <c r="B623" s="403"/>
      <c r="C623" s="403"/>
      <c r="D623" s="406"/>
      <c r="E623" s="378"/>
      <c r="F623" s="378"/>
      <c r="G623" s="378"/>
      <c r="H623" s="378"/>
      <c r="I623" s="378"/>
      <c r="J623" s="378"/>
      <c r="K623" s="386"/>
      <c r="L623" s="408"/>
    </row>
    <row r="624" spans="1:12">
      <c r="A624" s="359"/>
      <c r="B624" s="359"/>
      <c r="C624" s="37"/>
      <c r="D624" s="378" t="s">
        <v>125</v>
      </c>
      <c r="E624" s="378"/>
      <c r="F624" s="378"/>
      <c r="G624" s="378"/>
      <c r="H624" s="378"/>
      <c r="I624" s="378" t="s">
        <v>236</v>
      </c>
      <c r="J624" s="378"/>
      <c r="K624" s="380">
        <f t="shared" ref="K624" si="99">SUM(K615:K622)</f>
        <v>53333.333333333328</v>
      </c>
      <c r="L624" s="381">
        <f>SUM(L615:L622)</f>
        <v>640000</v>
      </c>
    </row>
    <row r="625" spans="1:12">
      <c r="A625" s="359"/>
      <c r="B625" s="359"/>
      <c r="C625" s="37"/>
      <c r="D625" s="378"/>
      <c r="E625" s="378"/>
      <c r="F625" s="378"/>
      <c r="G625" s="378"/>
      <c r="H625" s="378"/>
      <c r="I625" s="378"/>
      <c r="J625" s="378"/>
      <c r="K625" s="380"/>
      <c r="L625" s="381"/>
    </row>
    <row r="626" spans="1:12">
      <c r="A626" s="359"/>
      <c r="B626" s="359"/>
      <c r="C626" s="37"/>
      <c r="D626" s="378"/>
      <c r="E626" s="378"/>
      <c r="F626" s="378"/>
      <c r="G626" s="378"/>
      <c r="H626" s="378"/>
      <c r="I626" s="378"/>
      <c r="J626" s="378"/>
      <c r="K626" s="380"/>
      <c r="L626" s="381"/>
    </row>
    <row r="627" spans="1:12">
      <c r="A627" s="359"/>
      <c r="B627" s="359"/>
      <c r="C627" s="37"/>
      <c r="D627" s="378"/>
      <c r="E627" s="378"/>
      <c r="F627" s="378"/>
      <c r="G627" s="378"/>
      <c r="H627" s="378"/>
      <c r="I627" s="378"/>
      <c r="J627" s="378"/>
      <c r="K627" s="380"/>
      <c r="L627" s="381"/>
    </row>
    <row r="628" spans="1:12">
      <c r="A628" s="359"/>
      <c r="B628" s="37"/>
      <c r="C628" s="37"/>
      <c r="D628" s="378" t="s">
        <v>140</v>
      </c>
      <c r="E628" s="378"/>
      <c r="F628" s="378"/>
      <c r="G628" s="378"/>
      <c r="H628" s="378"/>
      <c r="I628" s="378" t="s">
        <v>255</v>
      </c>
      <c r="J628" s="378"/>
      <c r="K628" s="380">
        <f t="shared" ref="K628:L628" si="100">SUM(K624,K612,K603)</f>
        <v>333932.2641666666</v>
      </c>
      <c r="L628" s="381">
        <f t="shared" si="100"/>
        <v>4007187.17</v>
      </c>
    </row>
    <row r="629" spans="1:12">
      <c r="A629" s="359"/>
      <c r="B629" s="37"/>
      <c r="C629" s="37"/>
      <c r="D629" s="378"/>
      <c r="E629" s="378"/>
      <c r="F629" s="378"/>
      <c r="G629" s="378"/>
      <c r="H629" s="378"/>
      <c r="I629" s="378"/>
      <c r="J629" s="378"/>
      <c r="K629" s="380"/>
      <c r="L629" s="381"/>
    </row>
    <row r="630" spans="1:12">
      <c r="A630" s="359"/>
      <c r="B630" s="37"/>
      <c r="C630" s="37"/>
      <c r="D630" s="378"/>
      <c r="E630" s="378"/>
      <c r="F630" s="378"/>
      <c r="G630" s="378"/>
      <c r="H630" s="378"/>
      <c r="I630" s="378"/>
      <c r="J630" s="378"/>
      <c r="K630" s="380"/>
      <c r="L630" s="381"/>
    </row>
    <row r="631" spans="1:12">
      <c r="A631" s="359"/>
      <c r="B631" s="37"/>
      <c r="C631" s="37"/>
      <c r="D631" s="378"/>
      <c r="E631" s="378"/>
      <c r="F631" s="378"/>
      <c r="G631" s="378"/>
      <c r="H631" s="378"/>
      <c r="I631" s="378"/>
      <c r="J631" s="378"/>
      <c r="K631" s="380"/>
      <c r="L631" s="381"/>
    </row>
    <row r="632" spans="1:12">
      <c r="A632" s="359"/>
      <c r="B632" s="37"/>
      <c r="C632" s="37"/>
      <c r="D632" s="378"/>
      <c r="E632" s="378"/>
      <c r="F632" s="378"/>
      <c r="G632" s="378"/>
      <c r="H632" s="378"/>
      <c r="I632" s="378"/>
      <c r="J632" s="378"/>
      <c r="K632" s="380"/>
      <c r="L632" s="381"/>
    </row>
    <row r="633" spans="1:12">
      <c r="A633" s="359"/>
      <c r="B633" s="37"/>
      <c r="C633" s="37"/>
      <c r="D633" s="378"/>
      <c r="E633" s="378"/>
      <c r="F633" s="378"/>
      <c r="G633" s="378"/>
      <c r="H633" s="378"/>
      <c r="I633" s="378"/>
      <c r="J633" s="378"/>
      <c r="K633" s="380"/>
      <c r="L633" s="381"/>
    </row>
    <row r="634" spans="1:12">
      <c r="A634" s="359"/>
      <c r="B634" s="37"/>
      <c r="C634" s="37"/>
      <c r="D634" s="378"/>
      <c r="E634" s="378"/>
      <c r="F634" s="378"/>
      <c r="G634" s="378"/>
      <c r="H634" s="378"/>
      <c r="I634" s="378"/>
      <c r="J634" s="378"/>
      <c r="K634" s="380"/>
      <c r="L634" s="381"/>
    </row>
    <row r="635" spans="1:12">
      <c r="A635" s="359"/>
      <c r="B635" s="37"/>
      <c r="C635" s="37"/>
      <c r="D635" s="378"/>
      <c r="E635" s="378"/>
      <c r="F635" s="378"/>
      <c r="G635" s="378"/>
      <c r="H635" s="378"/>
      <c r="I635" s="378"/>
      <c r="J635" s="378"/>
      <c r="K635" s="380"/>
      <c r="L635" s="381"/>
    </row>
    <row r="636" spans="1:12">
      <c r="A636" s="359"/>
      <c r="B636" s="37"/>
      <c r="C636" s="37"/>
      <c r="D636" s="378"/>
      <c r="E636" s="378"/>
      <c r="F636" s="378"/>
      <c r="G636" s="378"/>
      <c r="H636" s="378"/>
      <c r="I636" s="378"/>
      <c r="J636" s="378"/>
      <c r="K636" s="380"/>
      <c r="L636" s="381"/>
    </row>
    <row r="637" spans="1:12">
      <c r="A637" s="359"/>
      <c r="B637" s="37"/>
      <c r="C637" s="37"/>
      <c r="D637" s="378"/>
      <c r="E637" s="378"/>
      <c r="F637" s="378"/>
      <c r="G637" s="378"/>
      <c r="H637" s="378"/>
      <c r="I637" s="378"/>
      <c r="J637" s="378"/>
      <c r="K637" s="380"/>
      <c r="L637" s="381"/>
    </row>
    <row r="638" spans="1:12">
      <c r="A638" s="360" t="s">
        <v>91</v>
      </c>
      <c r="B638" s="376" t="s">
        <v>288</v>
      </c>
      <c r="C638" s="383"/>
      <c r="D638" s="378" t="s">
        <v>138</v>
      </c>
      <c r="E638" s="378"/>
      <c r="F638" s="378"/>
      <c r="G638" s="378"/>
      <c r="H638" s="378"/>
      <c r="I638" s="378"/>
      <c r="J638" s="378"/>
      <c r="K638" s="380"/>
      <c r="L638" s="381"/>
    </row>
    <row r="639" spans="1:12">
      <c r="A639" s="360" t="s">
        <v>94</v>
      </c>
      <c r="B639" s="376" t="s">
        <v>336</v>
      </c>
      <c r="C639" s="383"/>
      <c r="D639" s="378" t="s">
        <v>337</v>
      </c>
      <c r="E639" s="378"/>
      <c r="F639" s="378"/>
      <c r="G639" s="378"/>
      <c r="H639" s="378"/>
      <c r="I639" s="378"/>
      <c r="J639" s="378"/>
      <c r="K639" s="380"/>
      <c r="L639" s="381"/>
    </row>
    <row r="640" spans="1:12">
      <c r="A640" s="360" t="s">
        <v>96</v>
      </c>
      <c r="B640" s="376" t="s">
        <v>92</v>
      </c>
      <c r="C640" s="383"/>
      <c r="D640" s="378" t="s">
        <v>338</v>
      </c>
      <c r="E640" s="378"/>
      <c r="F640" s="378"/>
      <c r="G640" s="378"/>
      <c r="H640" s="378"/>
      <c r="I640" s="378"/>
      <c r="J640" s="378"/>
      <c r="K640" s="380"/>
      <c r="L640" s="381"/>
    </row>
    <row r="641" spans="1:12">
      <c r="A641" s="360" t="s">
        <v>97</v>
      </c>
      <c r="B641" s="376" t="s">
        <v>66</v>
      </c>
      <c r="C641" s="383"/>
      <c r="D641" s="378" t="s">
        <v>229</v>
      </c>
      <c r="E641" s="378"/>
      <c r="F641" s="378"/>
      <c r="G641" s="378"/>
      <c r="H641" s="378"/>
      <c r="I641" s="378"/>
      <c r="J641" s="378"/>
      <c r="K641" s="380"/>
      <c r="L641" s="381"/>
    </row>
    <row r="642" spans="1:12">
      <c r="A642" s="360" t="s">
        <v>99</v>
      </c>
      <c r="B642" s="376" t="s">
        <v>78</v>
      </c>
      <c r="C642" s="383"/>
      <c r="D642" s="378" t="s">
        <v>341</v>
      </c>
      <c r="E642" s="378"/>
      <c r="F642" s="378"/>
      <c r="G642" s="378"/>
      <c r="H642" s="378"/>
      <c r="I642" s="378"/>
      <c r="J642" s="378"/>
      <c r="K642" s="380"/>
      <c r="L642" s="381"/>
    </row>
    <row r="643" spans="1:12">
      <c r="A643" s="359"/>
      <c r="B643" s="37"/>
      <c r="C643" s="37"/>
      <c r="D643" s="378"/>
      <c r="E643" s="378"/>
      <c r="F643" s="37"/>
      <c r="G643" s="37"/>
      <c r="H643" s="37"/>
      <c r="I643" s="37"/>
      <c r="J643" s="37"/>
      <c r="K643" s="380"/>
      <c r="L643" s="381"/>
    </row>
    <row r="644" spans="1:12">
      <c r="A644" s="359"/>
      <c r="B644" s="37"/>
      <c r="C644" s="384" t="s">
        <v>401</v>
      </c>
      <c r="D644" s="378" t="s">
        <v>102</v>
      </c>
      <c r="E644" s="385" t="s">
        <v>402</v>
      </c>
      <c r="F644" s="385"/>
      <c r="G644" s="378"/>
      <c r="H644" s="378"/>
      <c r="I644" s="378"/>
      <c r="J644" s="378"/>
      <c r="K644" s="380"/>
      <c r="L644" s="381"/>
    </row>
    <row r="645" spans="1:12">
      <c r="A645" s="359"/>
      <c r="B645" s="37"/>
      <c r="C645" s="376"/>
      <c r="D645" s="378"/>
      <c r="E645" s="378"/>
      <c r="F645" s="378"/>
      <c r="G645" s="378"/>
      <c r="H645" s="378"/>
      <c r="I645" s="378"/>
      <c r="J645" s="378"/>
      <c r="K645" s="380"/>
      <c r="L645" s="381"/>
    </row>
    <row r="646" spans="1:12">
      <c r="A646" s="403" t="s">
        <v>104</v>
      </c>
      <c r="B646" s="403" t="s">
        <v>105</v>
      </c>
      <c r="C646" s="407" t="s">
        <v>106</v>
      </c>
      <c r="D646" s="406" t="s">
        <v>107</v>
      </c>
      <c r="E646" s="406"/>
      <c r="F646" s="406"/>
      <c r="G646" s="406"/>
      <c r="H646" s="406"/>
      <c r="I646" s="406"/>
      <c r="J646" s="406"/>
      <c r="K646" s="415">
        <f t="shared" ref="K646:K654" si="101">L646/12</f>
        <v>273646.65999999997</v>
      </c>
      <c r="L646" s="404">
        <v>3283759.92</v>
      </c>
    </row>
    <row r="647" spans="1:12">
      <c r="A647" s="403" t="s">
        <v>104</v>
      </c>
      <c r="B647" s="403" t="s">
        <v>108</v>
      </c>
      <c r="C647" s="407" t="s">
        <v>106</v>
      </c>
      <c r="D647" s="406" t="s">
        <v>109</v>
      </c>
      <c r="E647" s="406"/>
      <c r="F647" s="406"/>
      <c r="G647" s="406"/>
      <c r="H647" s="406"/>
      <c r="I647" s="406"/>
      <c r="J647" s="406"/>
      <c r="K647" s="415">
        <f t="shared" si="101"/>
        <v>12716.94</v>
      </c>
      <c r="L647" s="404">
        <v>152603.28</v>
      </c>
    </row>
    <row r="648" spans="1:12">
      <c r="A648" s="403" t="s">
        <v>104</v>
      </c>
      <c r="B648" s="403" t="s">
        <v>110</v>
      </c>
      <c r="C648" s="407" t="s">
        <v>106</v>
      </c>
      <c r="D648" s="406" t="s">
        <v>111</v>
      </c>
      <c r="E648" s="406"/>
      <c r="F648" s="406"/>
      <c r="G648" s="406"/>
      <c r="H648" s="406"/>
      <c r="I648" s="406"/>
      <c r="J648" s="406"/>
      <c r="K648" s="415">
        <f t="shared" si="101"/>
        <v>5534.6708333333336</v>
      </c>
      <c r="L648" s="404">
        <v>66416.05</v>
      </c>
    </row>
    <row r="649" spans="1:12">
      <c r="A649" s="403" t="s">
        <v>104</v>
      </c>
      <c r="B649" s="403" t="s">
        <v>112</v>
      </c>
      <c r="C649" s="407" t="s">
        <v>106</v>
      </c>
      <c r="D649" s="406" t="s">
        <v>113</v>
      </c>
      <c r="E649" s="406"/>
      <c r="F649" s="406"/>
      <c r="G649" s="406"/>
      <c r="H649" s="406"/>
      <c r="I649" s="406"/>
      <c r="J649" s="406"/>
      <c r="K649" s="415">
        <f t="shared" si="101"/>
        <v>4902</v>
      </c>
      <c r="L649" s="404">
        <v>58824</v>
      </c>
    </row>
    <row r="650" spans="1:12">
      <c r="A650" s="403" t="s">
        <v>104</v>
      </c>
      <c r="B650" s="403" t="s">
        <v>114</v>
      </c>
      <c r="C650" s="407" t="s">
        <v>106</v>
      </c>
      <c r="D650" s="406" t="s">
        <v>115</v>
      </c>
      <c r="E650" s="406"/>
      <c r="F650" s="406"/>
      <c r="G650" s="406"/>
      <c r="H650" s="406"/>
      <c r="I650" s="406"/>
      <c r="J650" s="406"/>
      <c r="K650" s="415">
        <f t="shared" si="101"/>
        <v>5929.0050000000001</v>
      </c>
      <c r="L650" s="404">
        <v>71148.06</v>
      </c>
    </row>
    <row r="651" spans="1:12">
      <c r="A651" s="403" t="s">
        <v>104</v>
      </c>
      <c r="B651" s="403" t="s">
        <v>116</v>
      </c>
      <c r="C651" s="407" t="s">
        <v>106</v>
      </c>
      <c r="D651" s="406" t="s">
        <v>117</v>
      </c>
      <c r="E651" s="406"/>
      <c r="F651" s="406"/>
      <c r="G651" s="406"/>
      <c r="H651" s="406"/>
      <c r="I651" s="406"/>
      <c r="J651" s="406"/>
      <c r="K651" s="415">
        <f t="shared" si="101"/>
        <v>53361.479166666664</v>
      </c>
      <c r="L651" s="404">
        <v>640337.75</v>
      </c>
    </row>
    <row r="652" spans="1:12">
      <c r="A652" s="403" t="s">
        <v>104</v>
      </c>
      <c r="B652" s="403" t="s">
        <v>119</v>
      </c>
      <c r="C652" s="407" t="s">
        <v>106</v>
      </c>
      <c r="D652" s="406" t="s">
        <v>235</v>
      </c>
      <c r="E652" s="406"/>
      <c r="F652" s="406"/>
      <c r="G652" s="406"/>
      <c r="H652" s="406"/>
      <c r="I652" s="406"/>
      <c r="J652" s="406"/>
      <c r="K652" s="415">
        <f t="shared" si="101"/>
        <v>24942.14</v>
      </c>
      <c r="L652" s="404">
        <v>299305.68</v>
      </c>
    </row>
    <row r="653" spans="1:12">
      <c r="A653" s="403" t="s">
        <v>104</v>
      </c>
      <c r="B653" s="403" t="s">
        <v>121</v>
      </c>
      <c r="C653" s="407" t="s">
        <v>106</v>
      </c>
      <c r="D653" s="406" t="s">
        <v>122</v>
      </c>
      <c r="E653" s="406"/>
      <c r="F653" s="406"/>
      <c r="G653" s="406"/>
      <c r="H653" s="406"/>
      <c r="I653" s="406"/>
      <c r="J653" s="406"/>
      <c r="K653" s="415">
        <f t="shared" si="101"/>
        <v>17039.2</v>
      </c>
      <c r="L653" s="391">
        <v>204470.39999999999</v>
      </c>
    </row>
    <row r="654" spans="1:12">
      <c r="A654" s="403" t="s">
        <v>104</v>
      </c>
      <c r="B654" s="403" t="s">
        <v>123</v>
      </c>
      <c r="C654" s="403" t="s">
        <v>106</v>
      </c>
      <c r="D654" s="406" t="s">
        <v>124</v>
      </c>
      <c r="E654" s="406"/>
      <c r="F654" s="406"/>
      <c r="G654" s="406"/>
      <c r="H654" s="406"/>
      <c r="I654" s="406"/>
      <c r="J654" s="406"/>
      <c r="K654" s="415">
        <f t="shared" si="101"/>
        <v>7157.0475000000006</v>
      </c>
      <c r="L654" s="404">
        <v>85884.57</v>
      </c>
    </row>
    <row r="655" spans="1:12">
      <c r="A655" s="359"/>
      <c r="B655" s="37"/>
      <c r="C655" s="455"/>
      <c r="D655" s="378" t="s">
        <v>125</v>
      </c>
      <c r="E655" s="378"/>
      <c r="F655" s="378"/>
      <c r="G655" s="378"/>
      <c r="H655" s="378"/>
      <c r="I655" s="378" t="s">
        <v>236</v>
      </c>
      <c r="J655" s="378"/>
      <c r="K655" s="380">
        <f t="shared" ref="K655:L655" si="102">SUM(K646:K654)</f>
        <v>405229.14250000002</v>
      </c>
      <c r="L655" s="381">
        <f t="shared" si="102"/>
        <v>4862749.71</v>
      </c>
    </row>
    <row r="656" spans="1:12">
      <c r="A656" s="359"/>
      <c r="B656" s="37"/>
      <c r="C656" s="455"/>
      <c r="D656" s="378"/>
      <c r="E656" s="378"/>
      <c r="F656" s="378"/>
      <c r="G656" s="378"/>
      <c r="H656" s="378"/>
      <c r="I656" s="378"/>
      <c r="J656" s="378"/>
      <c r="K656" s="380"/>
      <c r="L656" s="381"/>
    </row>
    <row r="657" spans="1:12">
      <c r="A657" s="403" t="s">
        <v>104</v>
      </c>
      <c r="B657" s="403">
        <v>2111</v>
      </c>
      <c r="C657" s="407" t="s">
        <v>106</v>
      </c>
      <c r="D657" s="406" t="s">
        <v>127</v>
      </c>
      <c r="E657" s="378"/>
      <c r="F657" s="378"/>
      <c r="G657" s="378"/>
      <c r="H657" s="378"/>
      <c r="I657" s="378"/>
      <c r="J657" s="378"/>
      <c r="K657" s="386">
        <f t="shared" ref="K657:K659" si="103">L657/12</f>
        <v>0</v>
      </c>
      <c r="L657" s="408">
        <v>0</v>
      </c>
    </row>
    <row r="658" spans="1:12">
      <c r="A658" s="403" t="s">
        <v>104</v>
      </c>
      <c r="B658" s="403">
        <v>2141</v>
      </c>
      <c r="C658" s="407" t="s">
        <v>106</v>
      </c>
      <c r="D658" s="406" t="s">
        <v>129</v>
      </c>
      <c r="E658" s="378"/>
      <c r="F658" s="378"/>
      <c r="G658" s="378"/>
      <c r="H658" s="378"/>
      <c r="I658" s="378"/>
      <c r="J658" s="378"/>
      <c r="K658" s="386">
        <f t="shared" si="103"/>
        <v>0</v>
      </c>
      <c r="L658" s="408">
        <v>0</v>
      </c>
    </row>
    <row r="659" spans="1:12">
      <c r="A659" s="403" t="s">
        <v>104</v>
      </c>
      <c r="B659" s="403">
        <v>2611</v>
      </c>
      <c r="C659" s="407" t="s">
        <v>106</v>
      </c>
      <c r="D659" s="406" t="s">
        <v>133</v>
      </c>
      <c r="E659" s="378"/>
      <c r="F659" s="378"/>
      <c r="G659" s="378"/>
      <c r="H659" s="378"/>
      <c r="I659" s="378"/>
      <c r="J659" s="378"/>
      <c r="K659" s="386">
        <f t="shared" si="103"/>
        <v>0</v>
      </c>
      <c r="L659" s="408">
        <v>0</v>
      </c>
    </row>
    <row r="660" spans="1:12">
      <c r="A660" s="359"/>
      <c r="B660" s="37"/>
      <c r="C660" s="37"/>
      <c r="D660" s="378" t="s">
        <v>125</v>
      </c>
      <c r="E660" s="378"/>
      <c r="F660" s="378"/>
      <c r="G660" s="378"/>
      <c r="H660" s="378"/>
      <c r="I660" s="378" t="s">
        <v>236</v>
      </c>
      <c r="J660" s="378"/>
      <c r="K660" s="380">
        <f t="shared" ref="K660:L660" si="104">SUM(K657:K659)</f>
        <v>0</v>
      </c>
      <c r="L660" s="381">
        <f t="shared" si="104"/>
        <v>0</v>
      </c>
    </row>
    <row r="661" spans="1:12">
      <c r="A661" s="359"/>
      <c r="B661" s="37"/>
      <c r="C661" s="37"/>
      <c r="D661" s="379"/>
      <c r="E661" s="378"/>
      <c r="F661" s="378"/>
      <c r="G661" s="378"/>
      <c r="H661" s="378"/>
      <c r="I661" s="378"/>
      <c r="J661" s="378"/>
      <c r="K661" s="380"/>
      <c r="L661" s="381"/>
    </row>
    <row r="662" spans="1:12">
      <c r="A662" s="37" t="s">
        <v>104</v>
      </c>
      <c r="B662" s="403">
        <v>3111</v>
      </c>
      <c r="C662" s="403" t="s">
        <v>106</v>
      </c>
      <c r="D662" s="406" t="s">
        <v>244</v>
      </c>
      <c r="E662" s="378"/>
      <c r="F662" s="378"/>
      <c r="G662" s="378"/>
      <c r="H662" s="378"/>
      <c r="I662" s="378"/>
      <c r="J662" s="378"/>
      <c r="K662" s="386">
        <f t="shared" ref="K662:K664" si="105">L662/12</f>
        <v>0</v>
      </c>
      <c r="L662" s="414">
        <v>0</v>
      </c>
    </row>
    <row r="663" spans="1:12">
      <c r="A663" s="403" t="s">
        <v>104</v>
      </c>
      <c r="B663" s="403">
        <v>3361</v>
      </c>
      <c r="C663" s="407" t="s">
        <v>106</v>
      </c>
      <c r="D663" s="406" t="s">
        <v>134</v>
      </c>
      <c r="E663" s="378"/>
      <c r="F663" s="378"/>
      <c r="G663" s="378"/>
      <c r="H663" s="378"/>
      <c r="I663" s="378"/>
      <c r="J663" s="378"/>
      <c r="K663" s="386">
        <f t="shared" si="105"/>
        <v>0</v>
      </c>
      <c r="L663" s="408">
        <v>0</v>
      </c>
    </row>
    <row r="664" spans="1:12">
      <c r="A664" s="403" t="s">
        <v>104</v>
      </c>
      <c r="B664" s="403">
        <v>3362</v>
      </c>
      <c r="C664" s="407" t="s">
        <v>106</v>
      </c>
      <c r="D664" s="406" t="s">
        <v>196</v>
      </c>
      <c r="E664" s="378"/>
      <c r="F664" s="378"/>
      <c r="G664" s="378"/>
      <c r="H664" s="378"/>
      <c r="I664" s="378"/>
      <c r="J664" s="378"/>
      <c r="K664" s="386">
        <f t="shared" si="105"/>
        <v>0</v>
      </c>
      <c r="L664" s="408">
        <v>0</v>
      </c>
    </row>
    <row r="665" spans="1:12">
      <c r="A665" s="359"/>
      <c r="B665" s="37"/>
      <c r="C665" s="37"/>
      <c r="D665" s="378" t="s">
        <v>125</v>
      </c>
      <c r="E665" s="378"/>
      <c r="F665" s="378"/>
      <c r="G665" s="378"/>
      <c r="H665" s="378"/>
      <c r="I665" s="378" t="s">
        <v>236</v>
      </c>
      <c r="J665" s="378"/>
      <c r="K665" s="380">
        <f t="shared" ref="K665:L665" si="106">SUM(K662:K664)</f>
        <v>0</v>
      </c>
      <c r="L665" s="381">
        <f t="shared" si="106"/>
        <v>0</v>
      </c>
    </row>
    <row r="666" spans="1:12">
      <c r="A666" s="359"/>
      <c r="B666" s="37"/>
      <c r="C666" s="37"/>
      <c r="D666" s="378"/>
      <c r="E666" s="378"/>
      <c r="F666" s="378"/>
      <c r="G666" s="378"/>
      <c r="H666" s="378"/>
      <c r="I666" s="378"/>
      <c r="J666" s="378"/>
      <c r="K666" s="380"/>
      <c r="L666" s="381"/>
    </row>
    <row r="667" spans="1:12">
      <c r="A667" s="359"/>
      <c r="B667" s="37"/>
      <c r="C667" s="37"/>
      <c r="D667" s="378" t="s">
        <v>140</v>
      </c>
      <c r="E667" s="378"/>
      <c r="F667" s="378"/>
      <c r="G667" s="378"/>
      <c r="H667" s="378"/>
      <c r="I667" s="378" t="s">
        <v>255</v>
      </c>
      <c r="J667" s="378"/>
      <c r="K667" s="380">
        <f t="shared" ref="K667:L667" si="107">SUM(K665,K660,K655)</f>
        <v>405229.14250000002</v>
      </c>
      <c r="L667" s="381">
        <f t="shared" si="107"/>
        <v>4862749.71</v>
      </c>
    </row>
    <row r="668" spans="1:12">
      <c r="A668" s="359"/>
      <c r="B668" s="37"/>
      <c r="C668" s="37"/>
      <c r="D668" s="378"/>
      <c r="E668" s="378"/>
      <c r="F668" s="378"/>
      <c r="G668" s="378"/>
      <c r="H668" s="378"/>
      <c r="I668" s="378"/>
      <c r="J668" s="378"/>
      <c r="K668" s="380"/>
      <c r="L668" s="381"/>
    </row>
    <row r="669" spans="1:12">
      <c r="A669" s="359"/>
      <c r="B669" s="37"/>
      <c r="C669" s="37"/>
      <c r="D669" s="378" t="s">
        <v>152</v>
      </c>
      <c r="E669" s="378"/>
      <c r="F669" s="37"/>
      <c r="G669" s="37"/>
      <c r="H669" s="377" t="s">
        <v>282</v>
      </c>
      <c r="I669" s="377"/>
      <c r="J669" s="37"/>
      <c r="K669" s="380">
        <f>SUM(K667,K628,K582,K535,K502,K467)</f>
        <v>12712146.404166667</v>
      </c>
      <c r="L669" s="381">
        <f>SUM(L667,L628,L582,L535,L502,L467)</f>
        <v>152545756.84999999</v>
      </c>
    </row>
    <row r="670" spans="1:12">
      <c r="A670" s="359"/>
      <c r="B670" s="37"/>
      <c r="C670" s="37"/>
      <c r="D670" s="378"/>
      <c r="E670" s="378"/>
      <c r="F670" s="37"/>
      <c r="G670" s="37"/>
      <c r="H670" s="37"/>
      <c r="I670" s="37"/>
      <c r="J670" s="37"/>
      <c r="K670" s="380"/>
      <c r="L670" s="381"/>
    </row>
    <row r="671" spans="1:12">
      <c r="A671" s="360" t="s">
        <v>91</v>
      </c>
      <c r="B671" s="359">
        <v>2</v>
      </c>
      <c r="C671" s="122"/>
      <c r="D671" s="378" t="s">
        <v>138</v>
      </c>
      <c r="E671" s="378"/>
      <c r="F671" s="37"/>
      <c r="G671" s="37"/>
      <c r="H671" s="37"/>
      <c r="I671" s="37"/>
      <c r="J671" s="37"/>
      <c r="K671" s="380"/>
      <c r="L671" s="381"/>
    </row>
    <row r="672" spans="1:12">
      <c r="A672" s="360" t="s">
        <v>94</v>
      </c>
      <c r="B672" s="359">
        <v>5</v>
      </c>
      <c r="C672" s="122"/>
      <c r="D672" s="378" t="s">
        <v>413</v>
      </c>
      <c r="E672" s="378"/>
      <c r="F672" s="37"/>
      <c r="G672" s="37"/>
      <c r="H672" s="37"/>
      <c r="I672" s="37"/>
      <c r="J672" s="37"/>
      <c r="K672" s="380"/>
      <c r="L672" s="381"/>
    </row>
    <row r="673" spans="1:12">
      <c r="A673" s="360" t="s">
        <v>96</v>
      </c>
      <c r="B673" s="359">
        <v>6</v>
      </c>
      <c r="C673" s="122"/>
      <c r="D673" s="378" t="s">
        <v>414</v>
      </c>
      <c r="E673" s="378"/>
      <c r="F673" s="37"/>
      <c r="G673" s="37"/>
      <c r="H673" s="37"/>
      <c r="I673" s="37"/>
      <c r="J673" s="37"/>
      <c r="K673" s="380"/>
      <c r="L673" s="381"/>
    </row>
    <row r="674" spans="1:12">
      <c r="A674" s="360" t="s">
        <v>97</v>
      </c>
      <c r="B674" s="376" t="s">
        <v>66</v>
      </c>
      <c r="C674" s="122"/>
      <c r="D674" s="378" t="s">
        <v>229</v>
      </c>
      <c r="E674" s="378"/>
      <c r="F674" s="37"/>
      <c r="G674" s="37"/>
      <c r="H674" s="37"/>
      <c r="I674" s="37"/>
      <c r="J674" s="37"/>
      <c r="K674" s="380"/>
      <c r="L674" s="381"/>
    </row>
    <row r="675" spans="1:12">
      <c r="A675" s="360" t="s">
        <v>99</v>
      </c>
      <c r="B675" s="359">
        <v>10</v>
      </c>
      <c r="C675" s="122"/>
      <c r="D675" s="378" t="s">
        <v>415</v>
      </c>
      <c r="E675" s="378"/>
      <c r="F675" s="37"/>
      <c r="G675" s="37"/>
      <c r="H675" s="37"/>
      <c r="I675" s="37"/>
      <c r="J675" s="37"/>
      <c r="K675" s="380"/>
      <c r="L675" s="381"/>
    </row>
    <row r="676" spans="1:12">
      <c r="A676" s="359"/>
      <c r="B676" s="376"/>
      <c r="C676" s="383"/>
      <c r="D676" s="378"/>
      <c r="E676" s="378"/>
      <c r="F676" s="378"/>
      <c r="G676" s="378"/>
      <c r="H676" s="378"/>
      <c r="I676" s="378"/>
      <c r="J676" s="378"/>
      <c r="K676" s="380"/>
      <c r="L676" s="381"/>
    </row>
    <row r="677" spans="1:12">
      <c r="A677" s="359"/>
      <c r="B677" s="376"/>
      <c r="C677" s="376" t="s">
        <v>416</v>
      </c>
      <c r="D677" s="378" t="s">
        <v>102</v>
      </c>
      <c r="E677" s="385" t="s">
        <v>417</v>
      </c>
      <c r="F677" s="378"/>
      <c r="G677" s="378"/>
      <c r="H677" s="378"/>
      <c r="I677" s="378"/>
      <c r="J677" s="378"/>
      <c r="K677" s="380"/>
      <c r="L677" s="381"/>
    </row>
    <row r="678" spans="1:12">
      <c r="A678" s="359"/>
      <c r="B678" s="376"/>
      <c r="C678" s="376"/>
      <c r="D678" s="378"/>
      <c r="E678" s="378"/>
      <c r="F678" s="378"/>
      <c r="G678" s="378"/>
      <c r="H678" s="378"/>
      <c r="I678" s="378"/>
      <c r="J678" s="378"/>
      <c r="K678" s="380"/>
      <c r="L678" s="381"/>
    </row>
    <row r="679" spans="1:12">
      <c r="A679" s="403" t="s">
        <v>104</v>
      </c>
      <c r="B679" s="444">
        <v>1718</v>
      </c>
      <c r="C679" s="37" t="s">
        <v>106</v>
      </c>
      <c r="D679" s="406" t="s">
        <v>419</v>
      </c>
      <c r="E679" s="406"/>
      <c r="F679" s="406"/>
      <c r="G679" s="406"/>
      <c r="H679" s="406"/>
      <c r="I679" s="406"/>
      <c r="J679" s="406"/>
      <c r="K679" s="415">
        <f>L679/12</f>
        <v>322941.66666666669</v>
      </c>
      <c r="L679" s="404">
        <v>3875300</v>
      </c>
    </row>
    <row r="680" spans="1:12">
      <c r="A680" s="359"/>
      <c r="B680" s="37"/>
      <c r="C680" s="37"/>
      <c r="D680" s="378" t="s">
        <v>125</v>
      </c>
      <c r="E680" s="378"/>
      <c r="F680" s="37"/>
      <c r="G680" s="37"/>
      <c r="H680" s="37"/>
      <c r="I680" s="378" t="s">
        <v>236</v>
      </c>
      <c r="J680" s="37"/>
      <c r="K680" s="380">
        <f t="shared" ref="K680:L680" si="108">SUM(K679)</f>
        <v>322941.66666666669</v>
      </c>
      <c r="L680" s="381">
        <f t="shared" si="108"/>
        <v>3875300</v>
      </c>
    </row>
    <row r="681" spans="1:12">
      <c r="A681" s="359"/>
      <c r="B681" s="37"/>
      <c r="C681" s="37"/>
      <c r="D681" s="378"/>
      <c r="E681" s="378"/>
      <c r="F681" s="37"/>
      <c r="G681" s="37"/>
      <c r="H681" s="37"/>
      <c r="I681" s="378"/>
      <c r="J681" s="37"/>
      <c r="K681" s="380"/>
      <c r="L681" s="381"/>
    </row>
    <row r="682" spans="1:12">
      <c r="A682" s="359"/>
      <c r="B682" s="37"/>
      <c r="C682" s="37"/>
      <c r="D682" s="378" t="s">
        <v>140</v>
      </c>
      <c r="E682" s="378"/>
      <c r="F682" s="37"/>
      <c r="G682" s="37"/>
      <c r="H682" s="37"/>
      <c r="I682" s="378" t="s">
        <v>255</v>
      </c>
      <c r="J682" s="37"/>
      <c r="K682" s="380">
        <f t="shared" ref="K682:L682" si="109">SUM(K680)</f>
        <v>322941.66666666669</v>
      </c>
      <c r="L682" s="381">
        <f t="shared" si="109"/>
        <v>3875300</v>
      </c>
    </row>
    <row r="683" spans="1:12">
      <c r="A683" s="359"/>
      <c r="B683" s="37"/>
      <c r="C683" s="37"/>
      <c r="D683" s="378"/>
      <c r="E683" s="378"/>
      <c r="F683" s="37"/>
      <c r="G683" s="37"/>
      <c r="H683" s="37"/>
      <c r="I683" s="37"/>
      <c r="J683" s="37"/>
      <c r="K683" s="380"/>
      <c r="L683" s="381"/>
    </row>
    <row r="684" spans="1:12">
      <c r="A684" s="359"/>
      <c r="B684" s="37"/>
      <c r="C684" s="37"/>
      <c r="D684" s="378" t="s">
        <v>152</v>
      </c>
      <c r="E684" s="378"/>
      <c r="F684" s="37"/>
      <c r="G684" s="37"/>
      <c r="H684" s="377" t="s">
        <v>282</v>
      </c>
      <c r="I684" s="37"/>
      <c r="J684" s="37"/>
      <c r="K684" s="380">
        <f t="shared" ref="K684:L684" si="110">SUM(K682)</f>
        <v>322941.66666666669</v>
      </c>
      <c r="L684" s="409">
        <f t="shared" si="110"/>
        <v>3875300</v>
      </c>
    </row>
    <row r="685" spans="1:12">
      <c r="A685" s="359"/>
      <c r="B685" s="37"/>
      <c r="C685" s="37"/>
      <c r="D685" s="378"/>
      <c r="E685" s="378"/>
      <c r="F685" s="37"/>
      <c r="G685" s="37"/>
      <c r="H685" s="37"/>
      <c r="I685" s="37"/>
      <c r="J685" s="37"/>
      <c r="K685" s="380"/>
      <c r="L685" s="381"/>
    </row>
    <row r="686" spans="1:12">
      <c r="A686" s="360" t="s">
        <v>91</v>
      </c>
      <c r="B686" s="359">
        <v>2</v>
      </c>
      <c r="C686" s="122"/>
      <c r="D686" s="378" t="s">
        <v>138</v>
      </c>
      <c r="E686" s="378"/>
      <c r="F686" s="37"/>
      <c r="G686" s="37"/>
      <c r="H686" s="37"/>
      <c r="I686" s="37"/>
      <c r="J686" s="37"/>
      <c r="K686" s="380"/>
      <c r="L686" s="381"/>
    </row>
    <row r="687" spans="1:12">
      <c r="A687" s="360" t="s">
        <v>94</v>
      </c>
      <c r="B687" s="359">
        <v>2</v>
      </c>
      <c r="C687" s="122"/>
      <c r="D687" s="378" t="s">
        <v>305</v>
      </c>
      <c r="E687" s="378"/>
      <c r="F687" s="37"/>
      <c r="G687" s="37"/>
      <c r="H687" s="37"/>
      <c r="I687" s="37"/>
      <c r="J687" s="37"/>
      <c r="K687" s="380"/>
      <c r="L687" s="381"/>
    </row>
    <row r="688" spans="1:12">
      <c r="A688" s="360" t="s">
        <v>96</v>
      </c>
      <c r="B688" s="359">
        <v>7</v>
      </c>
      <c r="C688" s="122"/>
      <c r="D688" s="378" t="s">
        <v>421</v>
      </c>
      <c r="E688" s="378"/>
      <c r="F688" s="37"/>
      <c r="G688" s="37"/>
      <c r="H688" s="37"/>
      <c r="I688" s="37"/>
      <c r="J688" s="37"/>
      <c r="K688" s="380"/>
      <c r="L688" s="381"/>
    </row>
    <row r="689" spans="1:12">
      <c r="A689" s="360" t="s">
        <v>97</v>
      </c>
      <c r="B689" s="376" t="s">
        <v>66</v>
      </c>
      <c r="C689" s="122"/>
      <c r="D689" s="378" t="s">
        <v>229</v>
      </c>
      <c r="E689" s="378"/>
      <c r="F689" s="37"/>
      <c r="G689" s="37"/>
      <c r="H689" s="37"/>
      <c r="I689" s="37"/>
      <c r="J689" s="37"/>
      <c r="K689" s="380"/>
      <c r="L689" s="381"/>
    </row>
    <row r="690" spans="1:12">
      <c r="A690" s="360" t="s">
        <v>99</v>
      </c>
      <c r="B690" s="359">
        <v>11</v>
      </c>
      <c r="C690" s="122"/>
      <c r="D690" s="378" t="s">
        <v>422</v>
      </c>
      <c r="E690" s="378"/>
      <c r="F690" s="37"/>
      <c r="G690" s="37"/>
      <c r="H690" s="37"/>
      <c r="I690" s="37"/>
      <c r="J690" s="37"/>
      <c r="K690" s="380"/>
      <c r="L690" s="381"/>
    </row>
    <row r="691" spans="1:12">
      <c r="A691" s="359"/>
      <c r="B691" s="376"/>
      <c r="C691" s="383"/>
      <c r="D691" s="378"/>
      <c r="E691" s="378"/>
      <c r="F691" s="378"/>
      <c r="G691" s="378"/>
      <c r="H691" s="378"/>
      <c r="I691" s="378"/>
      <c r="J691" s="378"/>
      <c r="K691" s="380"/>
      <c r="L691" s="381"/>
    </row>
    <row r="692" spans="1:12">
      <c r="A692" s="37"/>
      <c r="B692" s="376"/>
      <c r="C692" s="384" t="s">
        <v>423</v>
      </c>
      <c r="D692" s="378" t="s">
        <v>102</v>
      </c>
      <c r="E692" s="385" t="s">
        <v>424</v>
      </c>
      <c r="F692" s="385"/>
      <c r="G692" s="378"/>
      <c r="H692" s="378"/>
      <c r="I692" s="378"/>
      <c r="J692" s="378"/>
      <c r="K692" s="380"/>
      <c r="L692" s="381"/>
    </row>
    <row r="693" spans="1:12">
      <c r="A693" s="37"/>
      <c r="B693" s="376"/>
      <c r="C693" s="376"/>
      <c r="D693" s="378"/>
      <c r="E693" s="378"/>
      <c r="F693" s="378"/>
      <c r="G693" s="378"/>
      <c r="H693" s="378"/>
      <c r="I693" s="378"/>
      <c r="J693" s="378"/>
      <c r="K693" s="380"/>
      <c r="L693" s="381"/>
    </row>
    <row r="694" spans="1:12">
      <c r="A694" s="37" t="s">
        <v>104</v>
      </c>
      <c r="B694" s="403" t="s">
        <v>105</v>
      </c>
      <c r="C694" s="407" t="s">
        <v>106</v>
      </c>
      <c r="D694" s="406" t="s">
        <v>107</v>
      </c>
      <c r="E694" s="406"/>
      <c r="F694" s="406"/>
      <c r="G694" s="406"/>
      <c r="H694" s="406"/>
      <c r="I694" s="406"/>
      <c r="J694" s="406"/>
      <c r="K694" s="415">
        <f t="shared" ref="K694:K702" si="111">L694/12</f>
        <v>426799.22</v>
      </c>
      <c r="L694" s="404">
        <v>5121590.6399999997</v>
      </c>
    </row>
    <row r="695" spans="1:12">
      <c r="A695" s="37" t="s">
        <v>104</v>
      </c>
      <c r="B695" s="403" t="s">
        <v>108</v>
      </c>
      <c r="C695" s="407" t="s">
        <v>106</v>
      </c>
      <c r="D695" s="406" t="s">
        <v>109</v>
      </c>
      <c r="E695" s="406"/>
      <c r="F695" s="406"/>
      <c r="G695" s="406"/>
      <c r="H695" s="406"/>
      <c r="I695" s="406"/>
      <c r="J695" s="406"/>
      <c r="K695" s="415">
        <f t="shared" si="111"/>
        <v>44219.5</v>
      </c>
      <c r="L695" s="404">
        <v>530634</v>
      </c>
    </row>
    <row r="696" spans="1:12">
      <c r="A696" s="37" t="s">
        <v>104</v>
      </c>
      <c r="B696" s="403" t="s">
        <v>110</v>
      </c>
      <c r="C696" s="407" t="s">
        <v>106</v>
      </c>
      <c r="D696" s="406" t="s">
        <v>111</v>
      </c>
      <c r="E696" s="406"/>
      <c r="F696" s="406"/>
      <c r="G696" s="406"/>
      <c r="H696" s="406"/>
      <c r="I696" s="406"/>
      <c r="J696" s="406"/>
      <c r="K696" s="415">
        <f t="shared" si="111"/>
        <v>22964.414166666666</v>
      </c>
      <c r="L696" s="404">
        <v>275572.96999999997</v>
      </c>
    </row>
    <row r="697" spans="1:12">
      <c r="A697" s="37" t="s">
        <v>104</v>
      </c>
      <c r="B697" s="403" t="s">
        <v>112</v>
      </c>
      <c r="C697" s="407" t="s">
        <v>106</v>
      </c>
      <c r="D697" s="406" t="s">
        <v>113</v>
      </c>
      <c r="E697" s="406"/>
      <c r="F697" s="406"/>
      <c r="G697" s="406"/>
      <c r="H697" s="406"/>
      <c r="I697" s="406"/>
      <c r="J697" s="406"/>
      <c r="K697" s="415">
        <f t="shared" si="111"/>
        <v>8149</v>
      </c>
      <c r="L697" s="404">
        <v>97788</v>
      </c>
    </row>
    <row r="698" spans="1:12">
      <c r="A698" s="37" t="s">
        <v>104</v>
      </c>
      <c r="B698" s="403" t="s">
        <v>114</v>
      </c>
      <c r="C698" s="407" t="s">
        <v>106</v>
      </c>
      <c r="D698" s="406" t="s">
        <v>115</v>
      </c>
      <c r="E698" s="406"/>
      <c r="F698" s="406"/>
      <c r="G698" s="406"/>
      <c r="H698" s="406"/>
      <c r="I698" s="406"/>
      <c r="J698" s="406"/>
      <c r="K698" s="415">
        <f t="shared" si="111"/>
        <v>9683.6291666666675</v>
      </c>
      <c r="L698" s="404">
        <v>116203.55</v>
      </c>
    </row>
    <row r="699" spans="1:12">
      <c r="A699" s="37" t="s">
        <v>104</v>
      </c>
      <c r="B699" s="403" t="s">
        <v>116</v>
      </c>
      <c r="C699" s="407" t="s">
        <v>106</v>
      </c>
      <c r="D699" s="406" t="s">
        <v>117</v>
      </c>
      <c r="E699" s="406"/>
      <c r="F699" s="406"/>
      <c r="G699" s="406"/>
      <c r="H699" s="406"/>
      <c r="I699" s="406"/>
      <c r="J699" s="406"/>
      <c r="K699" s="415">
        <f t="shared" si="111"/>
        <v>94525.817500000005</v>
      </c>
      <c r="L699" s="404">
        <v>1134309.81</v>
      </c>
    </row>
    <row r="700" spans="1:12">
      <c r="A700" s="37" t="s">
        <v>104</v>
      </c>
      <c r="B700" s="403" t="s">
        <v>119</v>
      </c>
      <c r="C700" s="407" t="s">
        <v>106</v>
      </c>
      <c r="D700" s="406" t="s">
        <v>235</v>
      </c>
      <c r="E700" s="406"/>
      <c r="F700" s="406"/>
      <c r="G700" s="406"/>
      <c r="H700" s="406"/>
      <c r="I700" s="406"/>
      <c r="J700" s="406"/>
      <c r="K700" s="415">
        <f t="shared" si="111"/>
        <v>73622.759999999995</v>
      </c>
      <c r="L700" s="404">
        <v>883473.12</v>
      </c>
    </row>
    <row r="701" spans="1:12">
      <c r="A701" s="37" t="s">
        <v>104</v>
      </c>
      <c r="B701" s="403" t="s">
        <v>121</v>
      </c>
      <c r="C701" s="407" t="s">
        <v>106</v>
      </c>
      <c r="D701" s="406" t="s">
        <v>122</v>
      </c>
      <c r="E701" s="406"/>
      <c r="F701" s="406"/>
      <c r="G701" s="406"/>
      <c r="H701" s="406"/>
      <c r="I701" s="406"/>
      <c r="J701" s="406"/>
      <c r="K701" s="415">
        <f t="shared" si="111"/>
        <v>33181.599999999999</v>
      </c>
      <c r="L701" s="391">
        <v>398179.2</v>
      </c>
    </row>
    <row r="702" spans="1:12">
      <c r="A702" s="37" t="s">
        <v>104</v>
      </c>
      <c r="B702" s="403" t="s">
        <v>123</v>
      </c>
      <c r="C702" s="403" t="s">
        <v>106</v>
      </c>
      <c r="D702" s="406" t="s">
        <v>124</v>
      </c>
      <c r="E702" s="406"/>
      <c r="F702" s="406"/>
      <c r="G702" s="406"/>
      <c r="H702" s="406"/>
      <c r="I702" s="406"/>
      <c r="J702" s="406"/>
      <c r="K702" s="415">
        <f t="shared" si="111"/>
        <v>16661.333333333332</v>
      </c>
      <c r="L702" s="404">
        <v>199936</v>
      </c>
    </row>
    <row r="703" spans="1:12">
      <c r="A703" s="359"/>
      <c r="B703" s="376"/>
      <c r="C703" s="383"/>
      <c r="D703" s="378" t="s">
        <v>125</v>
      </c>
      <c r="E703" s="378"/>
      <c r="F703" s="378"/>
      <c r="G703" s="378"/>
      <c r="H703" s="378"/>
      <c r="I703" s="378" t="s">
        <v>236</v>
      </c>
      <c r="J703" s="378"/>
      <c r="K703" s="380">
        <f t="shared" ref="K703:L703" si="112">SUM(K694:K702)</f>
        <v>729807.27416666667</v>
      </c>
      <c r="L703" s="381">
        <f t="shared" si="112"/>
        <v>8757687.2899999991</v>
      </c>
    </row>
    <row r="704" spans="1:12">
      <c r="A704" s="359"/>
      <c r="B704" s="376"/>
      <c r="C704" s="383"/>
      <c r="D704" s="378"/>
      <c r="E704" s="378"/>
      <c r="F704" s="378"/>
      <c r="G704" s="378"/>
      <c r="H704" s="378"/>
      <c r="I704" s="378"/>
      <c r="J704" s="378"/>
      <c r="K704" s="380"/>
      <c r="L704" s="381"/>
    </row>
    <row r="705" spans="1:12">
      <c r="A705" s="37" t="s">
        <v>104</v>
      </c>
      <c r="B705" s="403">
        <v>2111</v>
      </c>
      <c r="C705" s="407" t="s">
        <v>106</v>
      </c>
      <c r="D705" s="406" t="s">
        <v>127</v>
      </c>
      <c r="E705" s="378"/>
      <c r="F705" s="378"/>
      <c r="G705" s="378"/>
      <c r="H705" s="378"/>
      <c r="I705" s="378"/>
      <c r="J705" s="378"/>
      <c r="K705" s="386">
        <f t="shared" ref="K705:K710" si="113">L705/12</f>
        <v>0</v>
      </c>
      <c r="L705" s="408">
        <v>0</v>
      </c>
    </row>
    <row r="706" spans="1:12">
      <c r="A706" s="37" t="s">
        <v>104</v>
      </c>
      <c r="B706" s="403">
        <v>2141</v>
      </c>
      <c r="C706" s="407" t="s">
        <v>106</v>
      </c>
      <c r="D706" s="406" t="s">
        <v>129</v>
      </c>
      <c r="E706" s="378"/>
      <c r="F706" s="378"/>
      <c r="G706" s="378"/>
      <c r="H706" s="378"/>
      <c r="I706" s="378"/>
      <c r="J706" s="378"/>
      <c r="K706" s="386">
        <f t="shared" si="113"/>
        <v>0</v>
      </c>
      <c r="L706" s="408">
        <v>0</v>
      </c>
    </row>
    <row r="707" spans="1:12">
      <c r="A707" s="37" t="s">
        <v>104</v>
      </c>
      <c r="B707" s="403">
        <v>2161</v>
      </c>
      <c r="C707" s="407" t="s">
        <v>106</v>
      </c>
      <c r="D707" s="406" t="s">
        <v>131</v>
      </c>
      <c r="E707" s="378"/>
      <c r="F707" s="378"/>
      <c r="G707" s="378"/>
      <c r="H707" s="378"/>
      <c r="I707" s="378"/>
      <c r="J707" s="378"/>
      <c r="K707" s="386">
        <f t="shared" si="113"/>
        <v>0</v>
      </c>
      <c r="L707" s="408">
        <v>0</v>
      </c>
    </row>
    <row r="708" spans="1:12">
      <c r="A708" s="37" t="s">
        <v>104</v>
      </c>
      <c r="B708" s="403">
        <v>2441</v>
      </c>
      <c r="C708" s="407" t="s">
        <v>106</v>
      </c>
      <c r="D708" s="406" t="s">
        <v>433</v>
      </c>
      <c r="E708" s="378"/>
      <c r="F708" s="378"/>
      <c r="G708" s="378"/>
      <c r="H708" s="378"/>
      <c r="I708" s="378"/>
      <c r="J708" s="378"/>
      <c r="K708" s="386">
        <f t="shared" si="113"/>
        <v>0</v>
      </c>
      <c r="L708" s="408">
        <v>0</v>
      </c>
    </row>
    <row r="709" spans="1:12">
      <c r="A709" s="37" t="s">
        <v>104</v>
      </c>
      <c r="B709" s="403">
        <v>2611</v>
      </c>
      <c r="C709" s="407" t="s">
        <v>106</v>
      </c>
      <c r="D709" s="406" t="s">
        <v>133</v>
      </c>
      <c r="E709" s="378"/>
      <c r="F709" s="378"/>
      <c r="G709" s="378"/>
      <c r="H709" s="378"/>
      <c r="I709" s="378"/>
      <c r="J709" s="378"/>
      <c r="K709" s="386">
        <f t="shared" si="113"/>
        <v>0</v>
      </c>
      <c r="L709" s="408">
        <v>0</v>
      </c>
    </row>
    <row r="710" spans="1:12" ht="11.25" customHeight="1">
      <c r="A710" s="37" t="s">
        <v>104</v>
      </c>
      <c r="B710" s="403">
        <v>2961</v>
      </c>
      <c r="C710" s="407" t="s">
        <v>106</v>
      </c>
      <c r="D710" s="406" t="s">
        <v>281</v>
      </c>
      <c r="E710" s="378"/>
      <c r="F710" s="378"/>
      <c r="G710" s="378"/>
      <c r="H710" s="378"/>
      <c r="I710" s="378"/>
      <c r="J710" s="378"/>
      <c r="K710" s="386">
        <f t="shared" si="113"/>
        <v>0</v>
      </c>
      <c r="L710" s="408">
        <v>0</v>
      </c>
    </row>
    <row r="711" spans="1:12" ht="11.25" customHeight="1">
      <c r="A711" s="37"/>
      <c r="B711" s="403"/>
      <c r="C711" s="407"/>
      <c r="D711" s="406"/>
      <c r="E711" s="378"/>
      <c r="F711" s="378"/>
      <c r="G711" s="378"/>
      <c r="H711" s="378"/>
      <c r="I711" s="378"/>
      <c r="J711" s="378"/>
      <c r="K711" s="386"/>
      <c r="L711" s="408"/>
    </row>
    <row r="712" spans="1:12">
      <c r="A712" s="359"/>
      <c r="B712" s="37"/>
      <c r="C712" s="37"/>
      <c r="D712" s="378" t="s">
        <v>125</v>
      </c>
      <c r="E712" s="378"/>
      <c r="F712" s="378"/>
      <c r="G712" s="378"/>
      <c r="H712" s="378"/>
      <c r="I712" s="378" t="s">
        <v>236</v>
      </c>
      <c r="J712" s="378"/>
      <c r="K712" s="380">
        <f t="shared" ref="K712" si="114">SUM(K705:K710)</f>
        <v>0</v>
      </c>
      <c r="L712" s="381">
        <f>SUM(L705:L710)</f>
        <v>0</v>
      </c>
    </row>
    <row r="713" spans="1:12">
      <c r="A713" s="359"/>
      <c r="B713" s="37"/>
      <c r="C713" s="37"/>
      <c r="D713" s="379"/>
      <c r="E713" s="378"/>
      <c r="F713" s="378"/>
      <c r="G713" s="378"/>
      <c r="H713" s="378"/>
      <c r="I713" s="378"/>
      <c r="J713" s="378"/>
      <c r="K713" s="380"/>
      <c r="L713" s="381"/>
    </row>
    <row r="714" spans="1:12">
      <c r="A714" s="37" t="s">
        <v>104</v>
      </c>
      <c r="B714" s="403">
        <v>3111</v>
      </c>
      <c r="C714" s="403" t="s">
        <v>106</v>
      </c>
      <c r="D714" s="406" t="s">
        <v>244</v>
      </c>
      <c r="E714" s="378"/>
      <c r="F714" s="378"/>
      <c r="G714" s="378"/>
      <c r="H714" s="378"/>
      <c r="I714" s="378"/>
      <c r="J714" s="378"/>
      <c r="K714" s="386">
        <f t="shared" ref="K714:K724" si="115">L714/12</f>
        <v>0</v>
      </c>
      <c r="L714" s="414">
        <v>0</v>
      </c>
    </row>
    <row r="715" spans="1:12">
      <c r="A715" s="37" t="s">
        <v>104</v>
      </c>
      <c r="B715" s="403">
        <v>3131</v>
      </c>
      <c r="C715" s="403" t="s">
        <v>106</v>
      </c>
      <c r="D715" s="406" t="s">
        <v>169</v>
      </c>
      <c r="E715" s="378"/>
      <c r="F715" s="378"/>
      <c r="G715" s="378"/>
      <c r="H715" s="378"/>
      <c r="I715" s="378"/>
      <c r="J715" s="378"/>
      <c r="K715" s="386">
        <f t="shared" si="115"/>
        <v>1250</v>
      </c>
      <c r="L715" s="408">
        <v>15000</v>
      </c>
    </row>
    <row r="716" spans="1:12">
      <c r="A716" s="37" t="s">
        <v>104</v>
      </c>
      <c r="B716" s="403">
        <v>3141</v>
      </c>
      <c r="C716" s="407" t="s">
        <v>106</v>
      </c>
      <c r="D716" s="406" t="s">
        <v>150</v>
      </c>
      <c r="E716" s="378"/>
      <c r="F716" s="378"/>
      <c r="G716" s="378"/>
      <c r="H716" s="378"/>
      <c r="I716" s="378"/>
      <c r="J716" s="378"/>
      <c r="K716" s="386">
        <f t="shared" si="115"/>
        <v>0</v>
      </c>
      <c r="L716" s="408">
        <v>0</v>
      </c>
    </row>
    <row r="717" spans="1:12">
      <c r="A717" s="37" t="s">
        <v>104</v>
      </c>
      <c r="B717" s="403">
        <v>3221</v>
      </c>
      <c r="C717" s="407" t="s">
        <v>106</v>
      </c>
      <c r="D717" s="406" t="s">
        <v>171</v>
      </c>
      <c r="E717" s="378"/>
      <c r="F717" s="378"/>
      <c r="G717" s="378"/>
      <c r="H717" s="378"/>
      <c r="I717" s="378"/>
      <c r="J717" s="378"/>
      <c r="K717" s="386">
        <f t="shared" si="115"/>
        <v>0</v>
      </c>
      <c r="L717" s="408">
        <v>0</v>
      </c>
    </row>
    <row r="718" spans="1:12">
      <c r="A718" s="37" t="s">
        <v>104</v>
      </c>
      <c r="B718" s="403">
        <v>3361</v>
      </c>
      <c r="C718" s="407" t="s">
        <v>106</v>
      </c>
      <c r="D718" s="406" t="s">
        <v>134</v>
      </c>
      <c r="E718" s="378"/>
      <c r="F718" s="378"/>
      <c r="G718" s="378"/>
      <c r="H718" s="378"/>
      <c r="I718" s="378"/>
      <c r="J718" s="378"/>
      <c r="K718" s="386">
        <f t="shared" si="115"/>
        <v>0</v>
      </c>
      <c r="L718" s="408">
        <v>0</v>
      </c>
    </row>
    <row r="719" spans="1:12">
      <c r="A719" s="37" t="s">
        <v>104</v>
      </c>
      <c r="B719" s="403">
        <v>3393</v>
      </c>
      <c r="C719" s="407" t="s">
        <v>106</v>
      </c>
      <c r="D719" s="406" t="s">
        <v>354</v>
      </c>
      <c r="E719" s="378"/>
      <c r="F719" s="378"/>
      <c r="G719" s="378"/>
      <c r="H719" s="378"/>
      <c r="I719" s="378"/>
      <c r="J719" s="378"/>
      <c r="K719" s="386">
        <f t="shared" si="115"/>
        <v>0</v>
      </c>
      <c r="L719" s="408">
        <v>0</v>
      </c>
    </row>
    <row r="720" spans="1:12">
      <c r="A720" s="37" t="s">
        <v>104</v>
      </c>
      <c r="B720" s="403">
        <v>3551</v>
      </c>
      <c r="C720" s="407" t="s">
        <v>106</v>
      </c>
      <c r="D720" s="417" t="s">
        <v>333</v>
      </c>
      <c r="E720" s="378"/>
      <c r="F720" s="378"/>
      <c r="G720" s="378"/>
      <c r="H720" s="378"/>
      <c r="I720" s="378"/>
      <c r="J720" s="378"/>
      <c r="K720" s="386">
        <f t="shared" si="115"/>
        <v>0</v>
      </c>
      <c r="L720" s="408">
        <v>0</v>
      </c>
    </row>
    <row r="721" spans="1:12">
      <c r="A721" s="37" t="s">
        <v>104</v>
      </c>
      <c r="B721" s="403">
        <v>3711</v>
      </c>
      <c r="C721" s="407" t="s">
        <v>106</v>
      </c>
      <c r="D721" s="406" t="s">
        <v>135</v>
      </c>
      <c r="E721" s="378"/>
      <c r="F721" s="378"/>
      <c r="G721" s="378"/>
      <c r="H721" s="378"/>
      <c r="I721" s="378"/>
      <c r="J721" s="378"/>
      <c r="K721" s="386">
        <f t="shared" si="115"/>
        <v>0</v>
      </c>
      <c r="L721" s="408">
        <v>0</v>
      </c>
    </row>
    <row r="722" spans="1:12">
      <c r="A722" s="383" t="s">
        <v>104</v>
      </c>
      <c r="B722" s="403">
        <v>3721</v>
      </c>
      <c r="C722" s="407" t="s">
        <v>106</v>
      </c>
      <c r="D722" s="406" t="s">
        <v>137</v>
      </c>
      <c r="E722" s="378"/>
      <c r="F722" s="378"/>
      <c r="G722" s="378"/>
      <c r="H722" s="378"/>
      <c r="I722" s="378"/>
      <c r="J722" s="378"/>
      <c r="K722" s="386">
        <f t="shared" si="115"/>
        <v>0</v>
      </c>
      <c r="L722" s="408">
        <v>0</v>
      </c>
    </row>
    <row r="723" spans="1:12">
      <c r="A723" s="37" t="s">
        <v>104</v>
      </c>
      <c r="B723" s="403">
        <v>3751</v>
      </c>
      <c r="C723" s="407" t="s">
        <v>106</v>
      </c>
      <c r="D723" s="406" t="s">
        <v>139</v>
      </c>
      <c r="E723" s="378"/>
      <c r="F723" s="378"/>
      <c r="G723" s="378"/>
      <c r="H723" s="378"/>
      <c r="I723" s="378"/>
      <c r="J723" s="378"/>
      <c r="K723" s="386">
        <f t="shared" si="115"/>
        <v>0</v>
      </c>
      <c r="L723" s="408">
        <v>0</v>
      </c>
    </row>
    <row r="724" spans="1:12">
      <c r="A724" s="37" t="s">
        <v>104</v>
      </c>
      <c r="B724" s="403">
        <v>3821</v>
      </c>
      <c r="C724" s="407" t="s">
        <v>106</v>
      </c>
      <c r="D724" s="406" t="s">
        <v>172</v>
      </c>
      <c r="E724" s="378"/>
      <c r="F724" s="378"/>
      <c r="G724" s="378"/>
      <c r="H724" s="378"/>
      <c r="I724" s="378"/>
      <c r="J724" s="378"/>
      <c r="K724" s="386">
        <f t="shared" si="115"/>
        <v>0</v>
      </c>
      <c r="L724" s="408">
        <v>0</v>
      </c>
    </row>
    <row r="725" spans="1:12">
      <c r="A725" s="37"/>
      <c r="B725" s="403"/>
      <c r="C725" s="407"/>
      <c r="D725" s="406"/>
      <c r="E725" s="378"/>
      <c r="F725" s="378"/>
      <c r="G725" s="378"/>
      <c r="H725" s="378"/>
      <c r="I725" s="378"/>
      <c r="J725" s="378"/>
      <c r="K725" s="386"/>
      <c r="L725" s="408"/>
    </row>
    <row r="726" spans="1:12">
      <c r="A726" s="359"/>
      <c r="B726" s="37"/>
      <c r="C726" s="37"/>
      <c r="D726" s="378" t="s">
        <v>125</v>
      </c>
      <c r="E726" s="378"/>
      <c r="F726" s="378"/>
      <c r="G726" s="378"/>
      <c r="H726" s="378"/>
      <c r="I726" s="378" t="s">
        <v>236</v>
      </c>
      <c r="J726" s="378"/>
      <c r="K726" s="380">
        <f t="shared" ref="K726:L726" si="116">SUM(K714:K724)</f>
        <v>1250</v>
      </c>
      <c r="L726" s="381">
        <f t="shared" si="116"/>
        <v>15000</v>
      </c>
    </row>
    <row r="727" spans="1:12">
      <c r="A727" s="359"/>
      <c r="B727" s="37"/>
      <c r="C727" s="37"/>
      <c r="D727" s="378"/>
      <c r="E727" s="378"/>
      <c r="F727" s="378"/>
      <c r="G727" s="378"/>
      <c r="H727" s="378"/>
      <c r="I727" s="378"/>
      <c r="J727" s="378"/>
      <c r="K727" s="380"/>
      <c r="L727" s="381"/>
    </row>
    <row r="728" spans="1:12">
      <c r="A728" s="359"/>
      <c r="B728" s="37"/>
      <c r="C728" s="37"/>
      <c r="D728" s="378"/>
      <c r="E728" s="378"/>
      <c r="F728" s="378"/>
      <c r="G728" s="378"/>
      <c r="H728" s="378"/>
      <c r="I728" s="378"/>
      <c r="J728" s="378"/>
      <c r="K728" s="380"/>
      <c r="L728" s="381"/>
    </row>
    <row r="729" spans="1:12">
      <c r="A729" s="359"/>
      <c r="B729" s="37"/>
      <c r="C729" s="37"/>
      <c r="D729" s="378" t="s">
        <v>140</v>
      </c>
      <c r="E729" s="378"/>
      <c r="F729" s="378"/>
      <c r="G729" s="378"/>
      <c r="H729" s="378"/>
      <c r="I729" s="378" t="s">
        <v>255</v>
      </c>
      <c r="J729" s="378"/>
      <c r="K729" s="380">
        <f t="shared" ref="K729:L729" si="117">SUM(K726,K712,K703)</f>
        <v>731057.27416666667</v>
      </c>
      <c r="L729" s="381">
        <f t="shared" si="117"/>
        <v>8772687.2899999991</v>
      </c>
    </row>
    <row r="730" spans="1:12">
      <c r="A730" s="359"/>
      <c r="B730" s="37"/>
      <c r="C730" s="37"/>
      <c r="D730" s="359"/>
      <c r="E730" s="378"/>
      <c r="F730" s="378"/>
      <c r="G730" s="378"/>
      <c r="H730" s="378"/>
      <c r="I730" s="378"/>
      <c r="J730" s="378"/>
      <c r="K730" s="380"/>
      <c r="L730" s="381"/>
    </row>
    <row r="731" spans="1:12">
      <c r="A731" s="359"/>
      <c r="B731" s="37"/>
      <c r="C731" s="37"/>
      <c r="D731" s="359"/>
      <c r="E731" s="378"/>
      <c r="F731" s="378"/>
      <c r="G731" s="378"/>
      <c r="H731" s="378"/>
      <c r="I731" s="378"/>
      <c r="J731" s="378"/>
      <c r="K731" s="380"/>
      <c r="L731" s="381"/>
    </row>
    <row r="732" spans="1:12">
      <c r="A732" s="359"/>
      <c r="B732" s="37"/>
      <c r="C732" s="37"/>
      <c r="D732" s="359"/>
      <c r="E732" s="378"/>
      <c r="F732" s="378"/>
      <c r="G732" s="378"/>
      <c r="H732" s="378"/>
      <c r="I732" s="378"/>
      <c r="J732" s="378"/>
      <c r="K732" s="380"/>
      <c r="L732" s="381"/>
    </row>
    <row r="733" spans="1:12">
      <c r="A733" s="359"/>
      <c r="B733" s="37"/>
      <c r="C733" s="37"/>
      <c r="D733" s="359"/>
      <c r="E733" s="378"/>
      <c r="F733" s="378"/>
      <c r="G733" s="378"/>
      <c r="H733" s="378"/>
      <c r="I733" s="378"/>
      <c r="J733" s="378"/>
      <c r="K733" s="380"/>
      <c r="L733" s="381"/>
    </row>
    <row r="734" spans="1:12">
      <c r="A734" s="359"/>
      <c r="B734" s="37"/>
      <c r="C734" s="37"/>
      <c r="D734" s="359"/>
      <c r="E734" s="378"/>
      <c r="F734" s="378"/>
      <c r="G734" s="378"/>
      <c r="H734" s="378"/>
      <c r="I734" s="378"/>
      <c r="J734" s="378"/>
      <c r="K734" s="380"/>
      <c r="L734" s="381"/>
    </row>
    <row r="735" spans="1:12">
      <c r="A735" s="359"/>
      <c r="B735" s="37"/>
      <c r="C735" s="37"/>
      <c r="D735" s="359"/>
      <c r="E735" s="378"/>
      <c r="F735" s="378"/>
      <c r="G735" s="378"/>
      <c r="H735" s="378"/>
      <c r="I735" s="378"/>
      <c r="J735" s="378"/>
      <c r="K735" s="380"/>
      <c r="L735" s="381"/>
    </row>
    <row r="736" spans="1:12">
      <c r="A736" s="359"/>
      <c r="B736" s="37"/>
      <c r="C736" s="37"/>
      <c r="D736" s="359"/>
      <c r="E736" s="378"/>
      <c r="F736" s="378"/>
      <c r="G736" s="378"/>
      <c r="H736" s="378"/>
      <c r="I736" s="378"/>
      <c r="J736" s="378"/>
      <c r="K736" s="380"/>
      <c r="L736" s="381"/>
    </row>
    <row r="737" spans="1:12">
      <c r="A737" s="359"/>
      <c r="B737" s="37"/>
      <c r="C737" s="37"/>
      <c r="D737" s="359"/>
      <c r="E737" s="378"/>
      <c r="F737" s="378"/>
      <c r="G737" s="378"/>
      <c r="H737" s="378"/>
      <c r="I737" s="378"/>
      <c r="J737" s="378"/>
      <c r="K737" s="380"/>
      <c r="L737" s="381"/>
    </row>
    <row r="738" spans="1:12">
      <c r="A738" s="360" t="s">
        <v>91</v>
      </c>
      <c r="B738" s="359">
        <v>2</v>
      </c>
      <c r="C738" s="122"/>
      <c r="D738" s="378" t="s">
        <v>138</v>
      </c>
      <c r="E738" s="378"/>
      <c r="F738" s="37"/>
      <c r="G738" s="37"/>
      <c r="H738" s="37"/>
      <c r="I738" s="37"/>
      <c r="J738" s="37"/>
      <c r="K738" s="380"/>
      <c r="L738" s="381"/>
    </row>
    <row r="739" spans="1:12">
      <c r="A739" s="360" t="s">
        <v>94</v>
      </c>
      <c r="B739" s="359">
        <v>2</v>
      </c>
      <c r="C739" s="122"/>
      <c r="D739" s="378" t="s">
        <v>305</v>
      </c>
      <c r="E739" s="378"/>
      <c r="F739" s="37"/>
      <c r="G739" s="37"/>
      <c r="H739" s="37"/>
      <c r="I739" s="37"/>
      <c r="J739" s="37"/>
      <c r="K739" s="380"/>
      <c r="L739" s="381"/>
    </row>
    <row r="740" spans="1:12">
      <c r="A740" s="360" t="s">
        <v>96</v>
      </c>
      <c r="B740" s="359">
        <v>7</v>
      </c>
      <c r="C740" s="122"/>
      <c r="D740" s="378" t="s">
        <v>421</v>
      </c>
      <c r="E740" s="378"/>
      <c r="F740" s="37"/>
      <c r="G740" s="37"/>
      <c r="H740" s="37"/>
      <c r="I740" s="37"/>
      <c r="J740" s="37"/>
      <c r="K740" s="380"/>
      <c r="L740" s="381"/>
    </row>
    <row r="741" spans="1:12">
      <c r="A741" s="360" t="s">
        <v>97</v>
      </c>
      <c r="B741" s="376" t="s">
        <v>66</v>
      </c>
      <c r="C741" s="122"/>
      <c r="D741" s="378" t="s">
        <v>229</v>
      </c>
      <c r="E741" s="378"/>
      <c r="F741" s="37"/>
      <c r="G741" s="37"/>
      <c r="H741" s="37"/>
      <c r="I741" s="37"/>
      <c r="J741" s="37"/>
      <c r="K741" s="380"/>
      <c r="L741" s="381"/>
    </row>
    <row r="742" spans="1:12">
      <c r="A742" s="360" t="s">
        <v>99</v>
      </c>
      <c r="B742" s="359">
        <v>11</v>
      </c>
      <c r="C742" s="122"/>
      <c r="D742" s="378" t="s">
        <v>422</v>
      </c>
      <c r="E742" s="378"/>
      <c r="F742" s="37"/>
      <c r="G742" s="37"/>
      <c r="H742" s="37"/>
      <c r="I742" s="37"/>
      <c r="J742" s="37"/>
      <c r="K742" s="380"/>
      <c r="L742" s="381"/>
    </row>
    <row r="743" spans="1:12">
      <c r="A743" s="359"/>
      <c r="B743" s="37"/>
      <c r="C743" s="122"/>
      <c r="D743" s="359"/>
      <c r="E743" s="378"/>
      <c r="F743" s="378"/>
      <c r="G743" s="378"/>
      <c r="H743" s="378"/>
      <c r="I743" s="378"/>
      <c r="J743" s="378"/>
      <c r="K743" s="380"/>
      <c r="L743" s="381"/>
    </row>
    <row r="744" spans="1:12">
      <c r="A744" s="359"/>
      <c r="B744" s="37"/>
      <c r="C744" s="37"/>
      <c r="D744" s="378" t="s">
        <v>102</v>
      </c>
      <c r="E744" s="385" t="s">
        <v>441</v>
      </c>
      <c r="F744" s="385"/>
      <c r="G744" s="378"/>
      <c r="H744" s="378"/>
      <c r="I744" s="378"/>
      <c r="J744" s="378"/>
      <c r="K744" s="380"/>
      <c r="L744" s="381"/>
    </row>
    <row r="745" spans="1:12">
      <c r="A745" s="359"/>
      <c r="B745" s="37"/>
      <c r="C745" s="445">
        <v>210200</v>
      </c>
      <c r="D745" s="378"/>
      <c r="E745" s="378"/>
      <c r="F745" s="378"/>
      <c r="G745" s="378"/>
      <c r="H745" s="378"/>
      <c r="I745" s="378"/>
      <c r="J745" s="378"/>
      <c r="K745" s="380"/>
      <c r="L745" s="381"/>
    </row>
    <row r="746" spans="1:12">
      <c r="A746" s="37" t="s">
        <v>104</v>
      </c>
      <c r="B746" s="403" t="s">
        <v>105</v>
      </c>
      <c r="C746" s="359"/>
      <c r="D746" s="406" t="s">
        <v>107</v>
      </c>
      <c r="E746" s="406"/>
      <c r="F746" s="406"/>
      <c r="G746" s="406"/>
      <c r="H746" s="406"/>
      <c r="I746" s="406"/>
      <c r="J746" s="406"/>
      <c r="K746" s="415">
        <f t="shared" ref="K746:K754" si="118">L746/12</f>
        <v>185008.92</v>
      </c>
      <c r="L746" s="404">
        <v>2220107.04</v>
      </c>
    </row>
    <row r="747" spans="1:12">
      <c r="A747" s="37" t="s">
        <v>104</v>
      </c>
      <c r="B747" s="403" t="s">
        <v>108</v>
      </c>
      <c r="C747" s="403" t="s">
        <v>106</v>
      </c>
      <c r="D747" s="406" t="s">
        <v>109</v>
      </c>
      <c r="E747" s="406"/>
      <c r="F747" s="406"/>
      <c r="G747" s="406"/>
      <c r="H747" s="406"/>
      <c r="I747" s="406"/>
      <c r="J747" s="406"/>
      <c r="K747" s="415">
        <f t="shared" si="118"/>
        <v>25186.26</v>
      </c>
      <c r="L747" s="404">
        <v>302235.12</v>
      </c>
    </row>
    <row r="748" spans="1:12">
      <c r="A748" s="37" t="s">
        <v>104</v>
      </c>
      <c r="B748" s="403" t="s">
        <v>110</v>
      </c>
      <c r="C748" s="403" t="s">
        <v>106</v>
      </c>
      <c r="D748" s="406" t="s">
        <v>111</v>
      </c>
      <c r="E748" s="406"/>
      <c r="F748" s="406"/>
      <c r="G748" s="406"/>
      <c r="H748" s="406"/>
      <c r="I748" s="406"/>
      <c r="J748" s="406"/>
      <c r="K748" s="415">
        <f t="shared" si="118"/>
        <v>9726.2150000000001</v>
      </c>
      <c r="L748" s="404">
        <v>116714.58</v>
      </c>
    </row>
    <row r="749" spans="1:12">
      <c r="A749" s="37" t="s">
        <v>104</v>
      </c>
      <c r="B749" s="403" t="s">
        <v>112</v>
      </c>
      <c r="C749" s="403" t="s">
        <v>106</v>
      </c>
      <c r="D749" s="406" t="s">
        <v>113</v>
      </c>
      <c r="E749" s="406"/>
      <c r="F749" s="406"/>
      <c r="G749" s="406"/>
      <c r="H749" s="406"/>
      <c r="I749" s="406"/>
      <c r="J749" s="406"/>
      <c r="K749" s="415">
        <f t="shared" si="118"/>
        <v>5757</v>
      </c>
      <c r="L749" s="404">
        <v>69084</v>
      </c>
    </row>
    <row r="750" spans="1:12">
      <c r="A750" s="37" t="s">
        <v>104</v>
      </c>
      <c r="B750" s="403" t="s">
        <v>114</v>
      </c>
      <c r="C750" s="403" t="s">
        <v>106</v>
      </c>
      <c r="D750" s="406" t="s">
        <v>115</v>
      </c>
      <c r="E750" s="406"/>
      <c r="F750" s="406"/>
      <c r="G750" s="406"/>
      <c r="H750" s="406"/>
      <c r="I750" s="406"/>
      <c r="J750" s="406"/>
      <c r="K750" s="415">
        <f t="shared" si="118"/>
        <v>4283.8633333333337</v>
      </c>
      <c r="L750" s="404">
        <v>51406.36</v>
      </c>
    </row>
    <row r="751" spans="1:12">
      <c r="A751" s="37" t="s">
        <v>104</v>
      </c>
      <c r="B751" s="403" t="s">
        <v>116</v>
      </c>
      <c r="C751" s="403" t="s">
        <v>106</v>
      </c>
      <c r="D751" s="406" t="s">
        <v>117</v>
      </c>
      <c r="E751" s="406"/>
      <c r="F751" s="406"/>
      <c r="G751" s="406"/>
      <c r="H751" s="406"/>
      <c r="I751" s="406"/>
      <c r="J751" s="406"/>
      <c r="K751" s="415">
        <f t="shared" si="118"/>
        <v>40956.466666666667</v>
      </c>
      <c r="L751" s="404">
        <v>491477.6</v>
      </c>
    </row>
    <row r="752" spans="1:12">
      <c r="A752" s="37" t="s">
        <v>104</v>
      </c>
      <c r="B752" s="403" t="s">
        <v>119</v>
      </c>
      <c r="C752" s="403" t="s">
        <v>106</v>
      </c>
      <c r="D752" s="406" t="s">
        <v>235</v>
      </c>
      <c r="E752" s="406"/>
      <c r="F752" s="406"/>
      <c r="G752" s="406"/>
      <c r="H752" s="406"/>
      <c r="I752" s="406"/>
      <c r="J752" s="406"/>
      <c r="K752" s="415">
        <f t="shared" si="118"/>
        <v>25438.940000000002</v>
      </c>
      <c r="L752" s="404">
        <v>305267.28000000003</v>
      </c>
    </row>
    <row r="753" spans="1:12">
      <c r="A753" s="37" t="s">
        <v>104</v>
      </c>
      <c r="B753" s="403" t="s">
        <v>121</v>
      </c>
      <c r="C753" s="403" t="s">
        <v>106</v>
      </c>
      <c r="D753" s="406" t="s">
        <v>122</v>
      </c>
      <c r="E753" s="406"/>
      <c r="F753" s="406"/>
      <c r="G753" s="406"/>
      <c r="H753" s="406"/>
      <c r="I753" s="406"/>
      <c r="J753" s="406"/>
      <c r="K753" s="415">
        <f t="shared" si="118"/>
        <v>15245.6</v>
      </c>
      <c r="L753" s="391">
        <v>182947.20000000001</v>
      </c>
    </row>
    <row r="754" spans="1:12">
      <c r="A754" s="37" t="s">
        <v>104</v>
      </c>
      <c r="B754" s="403" t="s">
        <v>123</v>
      </c>
      <c r="C754" s="403" t="s">
        <v>106</v>
      </c>
      <c r="D754" s="406" t="s">
        <v>124</v>
      </c>
      <c r="E754" s="406"/>
      <c r="F754" s="406"/>
      <c r="G754" s="406"/>
      <c r="H754" s="406"/>
      <c r="I754" s="406"/>
      <c r="J754" s="406"/>
      <c r="K754" s="415">
        <f t="shared" si="118"/>
        <v>7815.5</v>
      </c>
      <c r="L754" s="404">
        <v>93786</v>
      </c>
    </row>
    <row r="755" spans="1:12">
      <c r="A755" s="359"/>
      <c r="B755" s="37"/>
      <c r="C755" s="403" t="s">
        <v>106</v>
      </c>
      <c r="D755" s="378" t="s">
        <v>125</v>
      </c>
      <c r="E755" s="378"/>
      <c r="F755" s="378"/>
      <c r="G755" s="378"/>
      <c r="H755" s="378"/>
      <c r="I755" s="378" t="s">
        <v>236</v>
      </c>
      <c r="J755" s="378"/>
      <c r="K755" s="380">
        <f t="shared" ref="K755:L755" si="119">SUM(K746:K754)</f>
        <v>319418.76500000001</v>
      </c>
      <c r="L755" s="381">
        <f t="shared" si="119"/>
        <v>3833025.1800000006</v>
      </c>
    </row>
    <row r="756" spans="1:12">
      <c r="A756" s="359"/>
      <c r="B756" s="37"/>
      <c r="C756" s="37"/>
      <c r="D756" s="378"/>
      <c r="E756" s="378"/>
      <c r="F756" s="378"/>
      <c r="G756" s="378"/>
      <c r="H756" s="378"/>
      <c r="I756" s="378"/>
      <c r="J756" s="378"/>
      <c r="K756" s="380"/>
      <c r="L756" s="381"/>
    </row>
    <row r="757" spans="1:12">
      <c r="A757" s="37" t="s">
        <v>104</v>
      </c>
      <c r="B757" s="403">
        <v>2111</v>
      </c>
      <c r="C757" s="37"/>
      <c r="D757" s="406" t="s">
        <v>127</v>
      </c>
      <c r="E757" s="378"/>
      <c r="F757" s="378"/>
      <c r="G757" s="378"/>
      <c r="H757" s="378"/>
      <c r="I757" s="378"/>
      <c r="J757" s="378"/>
      <c r="K757" s="386">
        <f t="shared" ref="K757:K759" si="120">L757/12</f>
        <v>0</v>
      </c>
      <c r="L757" s="408">
        <v>0</v>
      </c>
    </row>
    <row r="758" spans="1:12">
      <c r="A758" s="37" t="s">
        <v>104</v>
      </c>
      <c r="B758" s="403">
        <v>2141</v>
      </c>
      <c r="C758" s="403" t="s">
        <v>106</v>
      </c>
      <c r="D758" s="406" t="s">
        <v>129</v>
      </c>
      <c r="E758" s="378"/>
      <c r="F758" s="378"/>
      <c r="G758" s="378"/>
      <c r="H758" s="378"/>
      <c r="I758" s="378"/>
      <c r="J758" s="378"/>
      <c r="K758" s="386">
        <f t="shared" si="120"/>
        <v>0</v>
      </c>
      <c r="L758" s="408">
        <v>0</v>
      </c>
    </row>
    <row r="759" spans="1:12">
      <c r="A759" s="37" t="s">
        <v>104</v>
      </c>
      <c r="B759" s="403">
        <v>2161</v>
      </c>
      <c r="C759" s="403" t="s">
        <v>106</v>
      </c>
      <c r="D759" s="406" t="s">
        <v>131</v>
      </c>
      <c r="E759" s="378"/>
      <c r="F759" s="378"/>
      <c r="G759" s="378"/>
      <c r="H759" s="378"/>
      <c r="I759" s="378"/>
      <c r="J759" s="378"/>
      <c r="K759" s="386">
        <f t="shared" si="120"/>
        <v>0</v>
      </c>
      <c r="L759" s="408">
        <v>0</v>
      </c>
    </row>
    <row r="760" spans="1:12">
      <c r="A760" s="359"/>
      <c r="B760" s="37"/>
      <c r="C760" s="403" t="s">
        <v>106</v>
      </c>
      <c r="D760" s="378" t="s">
        <v>125</v>
      </c>
      <c r="E760" s="378"/>
      <c r="F760" s="378"/>
      <c r="G760" s="378"/>
      <c r="H760" s="378"/>
      <c r="I760" s="378" t="s">
        <v>236</v>
      </c>
      <c r="J760" s="378"/>
      <c r="K760" s="380">
        <f t="shared" ref="K760:L760" si="121">SUM(K757:K759)</f>
        <v>0</v>
      </c>
      <c r="L760" s="381">
        <f t="shared" si="121"/>
        <v>0</v>
      </c>
    </row>
    <row r="761" spans="1:12">
      <c r="A761" s="359"/>
      <c r="B761" s="37"/>
      <c r="C761" s="37"/>
      <c r="D761" s="379"/>
      <c r="E761" s="378"/>
      <c r="F761" s="378"/>
      <c r="G761" s="378"/>
      <c r="H761" s="378"/>
      <c r="I761" s="378"/>
      <c r="J761" s="378"/>
      <c r="K761" s="380"/>
      <c r="L761" s="381"/>
    </row>
    <row r="762" spans="1:12">
      <c r="A762" s="37" t="s">
        <v>104</v>
      </c>
      <c r="B762" s="403">
        <v>3141</v>
      </c>
      <c r="C762" s="37"/>
      <c r="D762" s="406" t="s">
        <v>150</v>
      </c>
      <c r="E762" s="378"/>
      <c r="F762" s="378"/>
      <c r="G762" s="378"/>
      <c r="H762" s="378"/>
      <c r="I762" s="378"/>
      <c r="J762" s="378"/>
      <c r="K762" s="386">
        <f t="shared" ref="K762:K763" si="122">L762/12</f>
        <v>333.33333333333331</v>
      </c>
      <c r="L762" s="408">
        <v>4000</v>
      </c>
    </row>
    <row r="763" spans="1:12">
      <c r="A763" s="37" t="s">
        <v>104</v>
      </c>
      <c r="B763" s="403">
        <v>3361</v>
      </c>
      <c r="C763" s="403" t="s">
        <v>106</v>
      </c>
      <c r="D763" s="406" t="s">
        <v>134</v>
      </c>
      <c r="E763" s="378"/>
      <c r="F763" s="378"/>
      <c r="G763" s="378"/>
      <c r="H763" s="378"/>
      <c r="I763" s="378"/>
      <c r="J763" s="378"/>
      <c r="K763" s="386">
        <f t="shared" si="122"/>
        <v>0</v>
      </c>
      <c r="L763" s="408">
        <v>0</v>
      </c>
    </row>
    <row r="764" spans="1:12">
      <c r="A764" s="359"/>
      <c r="B764" s="37"/>
      <c r="C764" s="403" t="s">
        <v>106</v>
      </c>
      <c r="D764" s="378" t="s">
        <v>125</v>
      </c>
      <c r="E764" s="378"/>
      <c r="F764" s="378"/>
      <c r="G764" s="378"/>
      <c r="H764" s="378"/>
      <c r="I764" s="378" t="s">
        <v>236</v>
      </c>
      <c r="J764" s="378"/>
      <c r="K764" s="380">
        <f t="shared" ref="K764:L764" si="123">SUM(K762:K763)</f>
        <v>333.33333333333331</v>
      </c>
      <c r="L764" s="381">
        <f t="shared" si="123"/>
        <v>4000</v>
      </c>
    </row>
    <row r="765" spans="1:12">
      <c r="A765" s="359"/>
      <c r="B765" s="37"/>
      <c r="C765" s="37"/>
      <c r="D765" s="378"/>
      <c r="E765" s="378"/>
      <c r="F765" s="378"/>
      <c r="G765" s="378"/>
      <c r="H765" s="378"/>
      <c r="I765" s="378"/>
      <c r="J765" s="378"/>
      <c r="K765" s="380"/>
      <c r="L765" s="381"/>
    </row>
    <row r="766" spans="1:12">
      <c r="A766" s="359"/>
      <c r="B766" s="37"/>
      <c r="C766" s="37"/>
      <c r="D766" s="378" t="s">
        <v>140</v>
      </c>
      <c r="E766" s="378"/>
      <c r="F766" s="378"/>
      <c r="G766" s="378"/>
      <c r="H766" s="378"/>
      <c r="I766" s="378" t="s">
        <v>255</v>
      </c>
      <c r="J766" s="378"/>
      <c r="K766" s="380">
        <f t="shared" ref="K766:L766" si="124">SUM(K764,K760,K755)</f>
        <v>319752.09833333333</v>
      </c>
      <c r="L766" s="381">
        <f t="shared" si="124"/>
        <v>3837025.1800000006</v>
      </c>
    </row>
    <row r="767" spans="1:12">
      <c r="A767" s="359"/>
      <c r="B767" s="37"/>
      <c r="C767" s="401"/>
      <c r="D767" s="368"/>
      <c r="E767" s="378"/>
      <c r="F767" s="378"/>
      <c r="G767" s="378"/>
      <c r="H767" s="378"/>
      <c r="I767" s="378"/>
      <c r="J767" s="378"/>
      <c r="K767" s="380"/>
      <c r="L767" s="381"/>
    </row>
    <row r="768" spans="1:12">
      <c r="A768" s="359"/>
      <c r="B768" s="37"/>
      <c r="C768" s="401"/>
      <c r="D768" s="368"/>
      <c r="E768" s="378"/>
      <c r="F768" s="378"/>
      <c r="G768" s="378"/>
      <c r="H768" s="378"/>
      <c r="I768" s="378"/>
      <c r="J768" s="378"/>
      <c r="K768" s="380"/>
      <c r="L768" s="381"/>
    </row>
    <row r="769" spans="1:12">
      <c r="A769" s="359"/>
      <c r="B769" s="37"/>
      <c r="C769" s="401"/>
      <c r="D769" s="368"/>
      <c r="E769" s="378"/>
      <c r="F769" s="378"/>
      <c r="G769" s="378"/>
      <c r="H769" s="378"/>
      <c r="I769" s="378"/>
      <c r="J769" s="378"/>
      <c r="K769" s="380"/>
      <c r="L769" s="381"/>
    </row>
    <row r="770" spans="1:12">
      <c r="A770" s="360" t="s">
        <v>91</v>
      </c>
      <c r="B770" s="359">
        <v>2</v>
      </c>
      <c r="C770" s="401"/>
      <c r="D770" s="378" t="s">
        <v>138</v>
      </c>
      <c r="E770" s="378"/>
      <c r="F770" s="37"/>
      <c r="G770" s="37"/>
      <c r="H770" s="37"/>
      <c r="I770" s="37"/>
      <c r="J770" s="37"/>
      <c r="K770" s="380"/>
      <c r="L770" s="395"/>
    </row>
    <row r="771" spans="1:12">
      <c r="A771" s="360" t="s">
        <v>94</v>
      </c>
      <c r="B771" s="359">
        <v>2</v>
      </c>
      <c r="C771" s="122"/>
      <c r="D771" s="378" t="s">
        <v>305</v>
      </c>
      <c r="E771" s="378"/>
      <c r="F771" s="37"/>
      <c r="G771" s="37"/>
      <c r="H771" s="37"/>
      <c r="I771" s="37"/>
      <c r="J771" s="37"/>
      <c r="K771" s="380"/>
      <c r="L771" s="395"/>
    </row>
    <row r="772" spans="1:12">
      <c r="A772" s="360" t="s">
        <v>96</v>
      </c>
      <c r="B772" s="359">
        <v>7</v>
      </c>
      <c r="C772" s="122"/>
      <c r="D772" s="378" t="s">
        <v>421</v>
      </c>
      <c r="E772" s="378"/>
      <c r="F772" s="37"/>
      <c r="G772" s="37"/>
      <c r="H772" s="37"/>
      <c r="I772" s="37"/>
      <c r="J772" s="37"/>
      <c r="K772" s="380"/>
      <c r="L772" s="395"/>
    </row>
    <row r="773" spans="1:12">
      <c r="A773" s="360" t="s">
        <v>97</v>
      </c>
      <c r="B773" s="376" t="s">
        <v>66</v>
      </c>
      <c r="C773" s="122"/>
      <c r="D773" s="378" t="s">
        <v>229</v>
      </c>
      <c r="E773" s="378"/>
      <c r="F773" s="37"/>
      <c r="G773" s="37"/>
      <c r="H773" s="37"/>
      <c r="I773" s="37"/>
      <c r="J773" s="37"/>
      <c r="K773" s="380"/>
      <c r="L773" s="395"/>
    </row>
    <row r="774" spans="1:12">
      <c r="A774" s="360" t="s">
        <v>99</v>
      </c>
      <c r="B774" s="359">
        <v>11</v>
      </c>
      <c r="C774" s="122"/>
      <c r="D774" s="378" t="s">
        <v>422</v>
      </c>
      <c r="E774" s="378"/>
      <c r="F774" s="37"/>
      <c r="G774" s="37"/>
      <c r="H774" s="37"/>
      <c r="I774" s="37"/>
      <c r="J774" s="37"/>
      <c r="K774" s="380"/>
      <c r="L774" s="395"/>
    </row>
    <row r="775" spans="1:12">
      <c r="A775" s="376"/>
      <c r="B775" s="378"/>
      <c r="C775" s="122"/>
      <c r="D775" s="378"/>
      <c r="E775" s="379"/>
      <c r="F775" s="379"/>
      <c r="G775" s="379"/>
      <c r="H775" s="379"/>
      <c r="I775" s="379"/>
      <c r="J775" s="379"/>
      <c r="K775" s="386"/>
      <c r="L775" s="395"/>
    </row>
    <row r="776" spans="1:12">
      <c r="A776" s="359"/>
      <c r="B776" s="37"/>
      <c r="C776" s="376"/>
      <c r="D776" s="378" t="s">
        <v>102</v>
      </c>
      <c r="E776" s="385" t="s">
        <v>446</v>
      </c>
      <c r="F776" s="378"/>
      <c r="G776" s="378"/>
      <c r="H776" s="378"/>
      <c r="I776" s="378"/>
      <c r="J776" s="378"/>
      <c r="K776" s="380"/>
      <c r="L776" s="381"/>
    </row>
    <row r="777" spans="1:12" ht="7.5" customHeight="1">
      <c r="A777" s="359"/>
      <c r="B777" s="37"/>
      <c r="C777" s="445">
        <v>210300</v>
      </c>
      <c r="D777" s="385"/>
      <c r="E777" s="385"/>
      <c r="F777" s="378"/>
      <c r="G777" s="378"/>
      <c r="H777" s="378"/>
      <c r="I777" s="378"/>
      <c r="J777" s="378"/>
      <c r="K777" s="380"/>
      <c r="L777" s="381"/>
    </row>
    <row r="778" spans="1:12">
      <c r="A778" s="37" t="s">
        <v>104</v>
      </c>
      <c r="B778" s="403" t="s">
        <v>105</v>
      </c>
      <c r="C778" s="445"/>
      <c r="D778" s="406" t="s">
        <v>107</v>
      </c>
      <c r="E778" s="406"/>
      <c r="F778" s="406"/>
      <c r="G778" s="406"/>
      <c r="H778" s="406"/>
      <c r="I778" s="406"/>
      <c r="J778" s="406"/>
      <c r="K778" s="415">
        <f t="shared" ref="K778:K786" si="125">L778/12</f>
        <v>749257.68</v>
      </c>
      <c r="L778" s="404">
        <v>8991092.1600000001</v>
      </c>
    </row>
    <row r="779" spans="1:12">
      <c r="A779" s="37" t="s">
        <v>104</v>
      </c>
      <c r="B779" s="403" t="s">
        <v>108</v>
      </c>
      <c r="C779" s="403" t="s">
        <v>106</v>
      </c>
      <c r="D779" s="406" t="s">
        <v>109</v>
      </c>
      <c r="E779" s="406"/>
      <c r="F779" s="406"/>
      <c r="G779" s="406"/>
      <c r="H779" s="406"/>
      <c r="I779" s="406"/>
      <c r="J779" s="406"/>
      <c r="K779" s="415">
        <f t="shared" si="125"/>
        <v>121091.94</v>
      </c>
      <c r="L779" s="404">
        <v>1453103.28</v>
      </c>
    </row>
    <row r="780" spans="1:12">
      <c r="A780" s="37" t="s">
        <v>104</v>
      </c>
      <c r="B780" s="403" t="s">
        <v>110</v>
      </c>
      <c r="C780" s="403" t="s">
        <v>106</v>
      </c>
      <c r="D780" s="406" t="s">
        <v>111</v>
      </c>
      <c r="E780" s="406"/>
      <c r="F780" s="406"/>
      <c r="G780" s="406"/>
      <c r="H780" s="406"/>
      <c r="I780" s="406"/>
      <c r="J780" s="406"/>
      <c r="K780" s="415">
        <f t="shared" si="125"/>
        <v>26370.325000000001</v>
      </c>
      <c r="L780" s="404">
        <v>316443.90000000002</v>
      </c>
    </row>
    <row r="781" spans="1:12">
      <c r="A781" s="37" t="s">
        <v>104</v>
      </c>
      <c r="B781" s="403" t="s">
        <v>112</v>
      </c>
      <c r="C781" s="403" t="s">
        <v>106</v>
      </c>
      <c r="D781" s="406" t="s">
        <v>113</v>
      </c>
      <c r="E781" s="406"/>
      <c r="F781" s="406"/>
      <c r="G781" s="406"/>
      <c r="H781" s="406"/>
      <c r="I781" s="406"/>
      <c r="J781" s="406"/>
      <c r="K781" s="415">
        <f t="shared" si="125"/>
        <v>14547</v>
      </c>
      <c r="L781" s="404">
        <v>174564</v>
      </c>
    </row>
    <row r="782" spans="1:12">
      <c r="A782" s="37" t="s">
        <v>104</v>
      </c>
      <c r="B782" s="403" t="s">
        <v>114</v>
      </c>
      <c r="C782" s="403" t="s">
        <v>106</v>
      </c>
      <c r="D782" s="406" t="s">
        <v>115</v>
      </c>
      <c r="E782" s="406"/>
      <c r="F782" s="406"/>
      <c r="G782" s="406"/>
      <c r="H782" s="406"/>
      <c r="I782" s="406"/>
      <c r="J782" s="406"/>
      <c r="K782" s="415">
        <f t="shared" si="125"/>
        <v>18587.228333333333</v>
      </c>
      <c r="L782" s="404">
        <v>223046.74</v>
      </c>
    </row>
    <row r="783" spans="1:12">
      <c r="A783" s="37" t="s">
        <v>104</v>
      </c>
      <c r="B783" s="403" t="s">
        <v>116</v>
      </c>
      <c r="C783" s="403" t="s">
        <v>106</v>
      </c>
      <c r="D783" s="406" t="s">
        <v>117</v>
      </c>
      <c r="E783" s="406"/>
      <c r="F783" s="406"/>
      <c r="G783" s="406"/>
      <c r="H783" s="406"/>
      <c r="I783" s="406"/>
      <c r="J783" s="406"/>
      <c r="K783" s="415">
        <f t="shared" si="125"/>
        <v>158022.1275</v>
      </c>
      <c r="L783" s="404">
        <v>1896265.53</v>
      </c>
    </row>
    <row r="784" spans="1:12">
      <c r="A784" s="37" t="s">
        <v>104</v>
      </c>
      <c r="B784" s="403" t="s">
        <v>119</v>
      </c>
      <c r="C784" s="403" t="s">
        <v>106</v>
      </c>
      <c r="D784" s="406" t="s">
        <v>235</v>
      </c>
      <c r="E784" s="406"/>
      <c r="F784" s="406"/>
      <c r="G784" s="406"/>
      <c r="H784" s="406"/>
      <c r="I784" s="406"/>
      <c r="J784" s="406"/>
      <c r="K784" s="415">
        <f t="shared" si="125"/>
        <v>46679.54</v>
      </c>
      <c r="L784" s="404">
        <v>560154.48</v>
      </c>
    </row>
    <row r="785" spans="1:12">
      <c r="A785" s="37" t="s">
        <v>104</v>
      </c>
      <c r="B785" s="403" t="s">
        <v>121</v>
      </c>
      <c r="C785" s="403" t="s">
        <v>106</v>
      </c>
      <c r="D785" s="406" t="s">
        <v>122</v>
      </c>
      <c r="E785" s="406"/>
      <c r="F785" s="406"/>
      <c r="G785" s="406"/>
      <c r="H785" s="406"/>
      <c r="I785" s="406"/>
      <c r="J785" s="406"/>
      <c r="K785" s="415">
        <f t="shared" si="125"/>
        <v>52911.200000000004</v>
      </c>
      <c r="L785" s="391">
        <v>634934.4</v>
      </c>
    </row>
    <row r="786" spans="1:12">
      <c r="A786" s="37" t="s">
        <v>104</v>
      </c>
      <c r="B786" s="403" t="s">
        <v>123</v>
      </c>
      <c r="C786" s="403" t="s">
        <v>106</v>
      </c>
      <c r="D786" s="406" t="s">
        <v>124</v>
      </c>
      <c r="E786" s="406"/>
      <c r="F786" s="406"/>
      <c r="G786" s="406"/>
      <c r="H786" s="406"/>
      <c r="I786" s="406"/>
      <c r="J786" s="406"/>
      <c r="K786" s="415">
        <f t="shared" si="125"/>
        <v>27368.916666666668</v>
      </c>
      <c r="L786" s="404">
        <v>328427</v>
      </c>
    </row>
    <row r="787" spans="1:12">
      <c r="A787" s="359"/>
      <c r="B787" s="37"/>
      <c r="C787" s="403" t="s">
        <v>106</v>
      </c>
      <c r="D787" s="378" t="s">
        <v>125</v>
      </c>
      <c r="E787" s="378"/>
      <c r="F787" s="378"/>
      <c r="G787" s="378"/>
      <c r="H787" s="378"/>
      <c r="I787" s="378" t="s">
        <v>236</v>
      </c>
      <c r="J787" s="378"/>
      <c r="K787" s="380">
        <f t="shared" ref="K787:L787" si="126">SUM(K778:K786)</f>
        <v>1214835.9575</v>
      </c>
      <c r="L787" s="381">
        <f t="shared" si="126"/>
        <v>14578031.49</v>
      </c>
    </row>
    <row r="788" spans="1:12" ht="9" customHeight="1">
      <c r="A788" s="359"/>
      <c r="B788" s="37"/>
      <c r="C788" s="37"/>
      <c r="D788" s="378"/>
      <c r="E788" s="378"/>
      <c r="F788" s="378"/>
      <c r="G788" s="378"/>
      <c r="H788" s="378"/>
      <c r="I788" s="378"/>
      <c r="J788" s="378"/>
      <c r="K788" s="380"/>
      <c r="L788" s="381"/>
    </row>
    <row r="789" spans="1:12">
      <c r="A789" s="37" t="s">
        <v>104</v>
      </c>
      <c r="B789" s="403">
        <v>2111</v>
      </c>
      <c r="C789" s="37"/>
      <c r="D789" s="406" t="s">
        <v>127</v>
      </c>
      <c r="E789" s="378"/>
      <c r="F789" s="378"/>
      <c r="G789" s="378"/>
      <c r="H789" s="378"/>
      <c r="I789" s="378"/>
      <c r="J789" s="378"/>
      <c r="K789" s="386">
        <f t="shared" ref="K789:K793" si="127">L789/12</f>
        <v>0</v>
      </c>
      <c r="L789" s="408">
        <v>0</v>
      </c>
    </row>
    <row r="790" spans="1:12">
      <c r="A790" s="37" t="s">
        <v>104</v>
      </c>
      <c r="B790" s="403">
        <v>2141</v>
      </c>
      <c r="C790" s="403" t="s">
        <v>106</v>
      </c>
      <c r="D790" s="406" t="s">
        <v>129</v>
      </c>
      <c r="E790" s="378"/>
      <c r="F790" s="378"/>
      <c r="G790" s="378"/>
      <c r="H790" s="378"/>
      <c r="I790" s="378"/>
      <c r="J790" s="378"/>
      <c r="K790" s="386">
        <f t="shared" si="127"/>
        <v>0</v>
      </c>
      <c r="L790" s="408">
        <v>0</v>
      </c>
    </row>
    <row r="791" spans="1:12">
      <c r="A791" s="37" t="s">
        <v>104</v>
      </c>
      <c r="B791" s="403">
        <v>2161</v>
      </c>
      <c r="C791" s="403" t="s">
        <v>106</v>
      </c>
      <c r="D791" s="406" t="s">
        <v>131</v>
      </c>
      <c r="E791" s="378"/>
      <c r="F791" s="378"/>
      <c r="G791" s="378"/>
      <c r="H791" s="378"/>
      <c r="I791" s="378"/>
      <c r="J791" s="378"/>
      <c r="K791" s="386">
        <f t="shared" si="127"/>
        <v>0</v>
      </c>
      <c r="L791" s="408">
        <v>0</v>
      </c>
    </row>
    <row r="792" spans="1:12">
      <c r="A792" s="37" t="s">
        <v>104</v>
      </c>
      <c r="B792" s="403">
        <v>2611</v>
      </c>
      <c r="C792" s="403" t="s">
        <v>106</v>
      </c>
      <c r="D792" s="406" t="s">
        <v>133</v>
      </c>
      <c r="E792" s="378"/>
      <c r="F792" s="378"/>
      <c r="G792" s="378"/>
      <c r="H792" s="378"/>
      <c r="I792" s="378"/>
      <c r="J792" s="378"/>
      <c r="K792" s="386">
        <f t="shared" si="127"/>
        <v>0</v>
      </c>
      <c r="L792" s="408">
        <v>0</v>
      </c>
    </row>
    <row r="793" spans="1:12">
      <c r="A793" s="37" t="s">
        <v>104</v>
      </c>
      <c r="B793" s="403">
        <v>2911</v>
      </c>
      <c r="C793" s="403" t="s">
        <v>106</v>
      </c>
      <c r="D793" s="406" t="s">
        <v>186</v>
      </c>
      <c r="E793" s="378"/>
      <c r="F793" s="378"/>
      <c r="G793" s="378"/>
      <c r="H793" s="378"/>
      <c r="I793" s="378"/>
      <c r="J793" s="378"/>
      <c r="K793" s="386">
        <f t="shared" si="127"/>
        <v>0</v>
      </c>
      <c r="L793" s="408">
        <v>0</v>
      </c>
    </row>
    <row r="794" spans="1:12">
      <c r="A794" s="359"/>
      <c r="B794" s="37"/>
      <c r="C794" s="403" t="s">
        <v>106</v>
      </c>
      <c r="D794" s="378" t="s">
        <v>125</v>
      </c>
      <c r="E794" s="378"/>
      <c r="F794" s="378"/>
      <c r="G794" s="378"/>
      <c r="H794" s="378"/>
      <c r="I794" s="378" t="s">
        <v>236</v>
      </c>
      <c r="J794" s="378"/>
      <c r="K794" s="380">
        <f t="shared" ref="K794:L794" si="128">SUM(K789:K793)</f>
        <v>0</v>
      </c>
      <c r="L794" s="381">
        <f t="shared" si="128"/>
        <v>0</v>
      </c>
    </row>
    <row r="795" spans="1:12" ht="9" customHeight="1">
      <c r="A795" s="359"/>
      <c r="B795" s="140"/>
      <c r="C795" s="37"/>
      <c r="D795" s="140"/>
      <c r="E795" s="140"/>
      <c r="F795" s="140"/>
      <c r="G795" s="140"/>
      <c r="H795" s="140"/>
      <c r="I795" s="140"/>
      <c r="J795" s="140"/>
      <c r="K795" s="362"/>
      <c r="L795" s="381"/>
    </row>
    <row r="796" spans="1:12">
      <c r="A796" s="37" t="s">
        <v>104</v>
      </c>
      <c r="B796" s="403">
        <v>3111</v>
      </c>
      <c r="C796" s="140"/>
      <c r="D796" s="406" t="s">
        <v>244</v>
      </c>
      <c r="E796" s="378"/>
      <c r="F796" s="378"/>
      <c r="G796" s="378"/>
      <c r="H796" s="378"/>
      <c r="I796" s="378"/>
      <c r="J796" s="378"/>
      <c r="K796" s="386">
        <f t="shared" ref="K796:K800" si="129">L796/12</f>
        <v>7083.333333333333</v>
      </c>
      <c r="L796" s="414">
        <v>85000</v>
      </c>
    </row>
    <row r="797" spans="1:12">
      <c r="A797" s="37" t="s">
        <v>104</v>
      </c>
      <c r="B797" s="403">
        <v>3221</v>
      </c>
      <c r="C797" s="403" t="s">
        <v>106</v>
      </c>
      <c r="D797" s="406" t="s">
        <v>171</v>
      </c>
      <c r="E797" s="378"/>
      <c r="F797" s="378"/>
      <c r="G797" s="378"/>
      <c r="H797" s="378"/>
      <c r="I797" s="378"/>
      <c r="J797" s="378"/>
      <c r="K797" s="386">
        <f t="shared" si="129"/>
        <v>0</v>
      </c>
      <c r="L797" s="408">
        <v>0</v>
      </c>
    </row>
    <row r="798" spans="1:12">
      <c r="A798" s="37" t="s">
        <v>104</v>
      </c>
      <c r="B798" s="403">
        <v>3361</v>
      </c>
      <c r="C798" s="407" t="s">
        <v>106</v>
      </c>
      <c r="D798" s="406" t="s">
        <v>134</v>
      </c>
      <c r="E798" s="378"/>
      <c r="F798" s="378"/>
      <c r="G798" s="378"/>
      <c r="H798" s="378"/>
      <c r="I798" s="378"/>
      <c r="J798" s="378"/>
      <c r="K798" s="386">
        <f t="shared" si="129"/>
        <v>0</v>
      </c>
      <c r="L798" s="408">
        <v>0</v>
      </c>
    </row>
    <row r="799" spans="1:12">
      <c r="A799" s="37" t="s">
        <v>104</v>
      </c>
      <c r="B799" s="403">
        <v>3551</v>
      </c>
      <c r="C799" s="403" t="s">
        <v>106</v>
      </c>
      <c r="D799" s="417" t="s">
        <v>333</v>
      </c>
      <c r="E799" s="378"/>
      <c r="F799" s="378"/>
      <c r="G799" s="378"/>
      <c r="H799" s="378"/>
      <c r="I799" s="378"/>
      <c r="J799" s="378"/>
      <c r="K799" s="386">
        <f t="shared" si="129"/>
        <v>0</v>
      </c>
      <c r="L799" s="408">
        <v>0</v>
      </c>
    </row>
    <row r="800" spans="1:12">
      <c r="A800" s="37" t="s">
        <v>104</v>
      </c>
      <c r="B800" s="403">
        <v>3821</v>
      </c>
      <c r="C800" s="403" t="s">
        <v>106</v>
      </c>
      <c r="D800" s="406" t="s">
        <v>172</v>
      </c>
      <c r="E800" s="378"/>
      <c r="F800" s="378"/>
      <c r="G800" s="378"/>
      <c r="H800" s="378"/>
      <c r="I800" s="378"/>
      <c r="J800" s="378"/>
      <c r="K800" s="386">
        <f t="shared" si="129"/>
        <v>0</v>
      </c>
      <c r="L800" s="408">
        <v>0</v>
      </c>
    </row>
    <row r="801" spans="1:12">
      <c r="A801" s="359"/>
      <c r="B801" s="37"/>
      <c r="C801" s="403" t="s">
        <v>106</v>
      </c>
      <c r="D801" s="378" t="s">
        <v>125</v>
      </c>
      <c r="E801" s="378"/>
      <c r="F801" s="378"/>
      <c r="G801" s="378"/>
      <c r="H801" s="378"/>
      <c r="I801" s="378" t="s">
        <v>236</v>
      </c>
      <c r="J801" s="378"/>
      <c r="K801" s="380">
        <f t="shared" ref="K801:L801" si="130">SUM(K796:K800)</f>
        <v>7083.333333333333</v>
      </c>
      <c r="L801" s="381">
        <f t="shared" si="130"/>
        <v>85000</v>
      </c>
    </row>
    <row r="802" spans="1:12">
      <c r="A802" s="359"/>
      <c r="B802" s="37"/>
      <c r="C802" s="37"/>
      <c r="D802" s="378"/>
      <c r="E802" s="378"/>
      <c r="F802" s="378"/>
      <c r="G802" s="378"/>
      <c r="H802" s="378"/>
      <c r="I802" s="378"/>
      <c r="J802" s="378"/>
      <c r="K802" s="380"/>
      <c r="L802" s="381"/>
    </row>
    <row r="803" spans="1:12">
      <c r="A803" s="359"/>
      <c r="B803" s="37"/>
      <c r="C803" s="37"/>
      <c r="D803" s="378" t="s">
        <v>140</v>
      </c>
      <c r="E803" s="378"/>
      <c r="F803" s="378"/>
      <c r="G803" s="378"/>
      <c r="H803" s="378"/>
      <c r="I803" s="378" t="s">
        <v>255</v>
      </c>
      <c r="J803" s="378"/>
      <c r="K803" s="380">
        <f t="shared" ref="K803:L803" si="131">SUM(K801,K794,K787)</f>
        <v>1221919.2908333333</v>
      </c>
      <c r="L803" s="381">
        <f t="shared" si="131"/>
        <v>14663031.49</v>
      </c>
    </row>
    <row r="804" spans="1:12">
      <c r="A804" s="359"/>
      <c r="B804" s="37"/>
      <c r="C804" s="401"/>
      <c r="D804" s="368"/>
      <c r="E804" s="378"/>
      <c r="F804" s="378"/>
      <c r="G804" s="378"/>
      <c r="H804" s="378"/>
      <c r="I804" s="378"/>
      <c r="J804" s="378"/>
      <c r="K804" s="380"/>
      <c r="L804" s="381"/>
    </row>
    <row r="805" spans="1:12">
      <c r="A805" s="360" t="s">
        <v>91</v>
      </c>
      <c r="B805" s="359">
        <v>2</v>
      </c>
      <c r="C805" s="401"/>
      <c r="D805" s="378" t="s">
        <v>138</v>
      </c>
      <c r="E805" s="378"/>
      <c r="F805" s="37"/>
      <c r="G805" s="37"/>
      <c r="H805" s="37"/>
      <c r="I805" s="37"/>
      <c r="J805" s="37"/>
      <c r="K805" s="380"/>
      <c r="L805" s="381"/>
    </row>
    <row r="806" spans="1:12">
      <c r="A806" s="360" t="s">
        <v>94</v>
      </c>
      <c r="B806" s="359">
        <v>2</v>
      </c>
      <c r="C806" s="122"/>
      <c r="D806" s="378" t="s">
        <v>305</v>
      </c>
      <c r="E806" s="378"/>
      <c r="F806" s="37"/>
      <c r="G806" s="37"/>
      <c r="H806" s="37"/>
      <c r="I806" s="37"/>
      <c r="J806" s="37"/>
      <c r="K806" s="380"/>
      <c r="L806" s="381"/>
    </row>
    <row r="807" spans="1:12">
      <c r="A807" s="360" t="s">
        <v>96</v>
      </c>
      <c r="B807" s="359">
        <v>7</v>
      </c>
      <c r="C807" s="122"/>
      <c r="D807" s="378" t="s">
        <v>421</v>
      </c>
      <c r="E807" s="378"/>
      <c r="F807" s="37"/>
      <c r="G807" s="37"/>
      <c r="H807" s="37"/>
      <c r="I807" s="37"/>
      <c r="J807" s="37"/>
      <c r="K807" s="380"/>
      <c r="L807" s="381"/>
    </row>
    <row r="808" spans="1:12">
      <c r="A808" s="360" t="s">
        <v>97</v>
      </c>
      <c r="B808" s="376" t="s">
        <v>66</v>
      </c>
      <c r="C808" s="122"/>
      <c r="D808" s="378" t="s">
        <v>229</v>
      </c>
      <c r="E808" s="378"/>
      <c r="F808" s="37"/>
      <c r="G808" s="37"/>
      <c r="H808" s="37"/>
      <c r="I808" s="37"/>
      <c r="J808" s="37"/>
      <c r="K808" s="380"/>
      <c r="L808" s="381"/>
    </row>
    <row r="809" spans="1:12">
      <c r="A809" s="360" t="s">
        <v>99</v>
      </c>
      <c r="B809" s="359">
        <v>11</v>
      </c>
      <c r="C809" s="122"/>
      <c r="D809" s="378" t="s">
        <v>422</v>
      </c>
      <c r="E809" s="378"/>
      <c r="F809" s="37"/>
      <c r="G809" s="37"/>
      <c r="H809" s="37"/>
      <c r="I809" s="37"/>
      <c r="J809" s="37"/>
      <c r="K809" s="380"/>
      <c r="L809" s="381"/>
    </row>
    <row r="810" spans="1:12">
      <c r="A810" s="37"/>
      <c r="B810" s="37"/>
      <c r="C810" s="122"/>
      <c r="D810" s="368"/>
      <c r="E810" s="378"/>
      <c r="F810" s="378"/>
      <c r="G810" s="378"/>
      <c r="H810" s="378"/>
      <c r="I810" s="378"/>
      <c r="J810" s="378"/>
      <c r="K810" s="380"/>
      <c r="L810" s="381"/>
    </row>
    <row r="811" spans="1:12">
      <c r="A811" s="37"/>
      <c r="B811" s="37"/>
      <c r="C811" s="401"/>
      <c r="D811" s="378" t="s">
        <v>102</v>
      </c>
      <c r="E811" s="385" t="s">
        <v>450</v>
      </c>
      <c r="F811" s="385"/>
      <c r="G811" s="378"/>
      <c r="H811" s="378"/>
      <c r="I811" s="378"/>
      <c r="J811" s="378"/>
      <c r="K811" s="380"/>
      <c r="L811" s="381"/>
    </row>
    <row r="812" spans="1:12">
      <c r="A812" s="37"/>
      <c r="B812" s="37"/>
      <c r="C812" s="384" t="s">
        <v>449</v>
      </c>
      <c r="D812" s="378"/>
      <c r="E812" s="378"/>
      <c r="F812" s="378"/>
      <c r="G812" s="378"/>
      <c r="H812" s="378"/>
      <c r="I812" s="378"/>
      <c r="J812" s="378"/>
      <c r="K812" s="380"/>
      <c r="L812" s="381"/>
    </row>
    <row r="813" spans="1:12">
      <c r="A813" s="37" t="s">
        <v>104</v>
      </c>
      <c r="B813" s="403" t="s">
        <v>105</v>
      </c>
      <c r="C813" s="376"/>
      <c r="D813" s="406" t="s">
        <v>107</v>
      </c>
      <c r="E813" s="406"/>
      <c r="F813" s="406"/>
      <c r="G813" s="406"/>
      <c r="H813" s="406"/>
      <c r="I813" s="406"/>
      <c r="J813" s="406"/>
      <c r="K813" s="415">
        <f t="shared" ref="K813:K821" si="132">L813/12</f>
        <v>117556.08</v>
      </c>
      <c r="L813" s="404">
        <v>1410672.96</v>
      </c>
    </row>
    <row r="814" spans="1:12">
      <c r="A814" s="37" t="s">
        <v>104</v>
      </c>
      <c r="B814" s="403" t="s">
        <v>108</v>
      </c>
      <c r="C814" s="407" t="s">
        <v>106</v>
      </c>
      <c r="D814" s="406" t="s">
        <v>109</v>
      </c>
      <c r="E814" s="406"/>
      <c r="F814" s="406"/>
      <c r="G814" s="406"/>
      <c r="H814" s="406"/>
      <c r="I814" s="406"/>
      <c r="J814" s="406"/>
      <c r="K814" s="415">
        <f t="shared" si="132"/>
        <v>26711.100000000002</v>
      </c>
      <c r="L814" s="404">
        <v>320533.2</v>
      </c>
    </row>
    <row r="815" spans="1:12">
      <c r="A815" s="37" t="s">
        <v>104</v>
      </c>
      <c r="B815" s="403" t="s">
        <v>110</v>
      </c>
      <c r="C815" s="407" t="s">
        <v>106</v>
      </c>
      <c r="D815" s="406" t="s">
        <v>111</v>
      </c>
      <c r="E815" s="406"/>
      <c r="F815" s="406"/>
      <c r="G815" s="406"/>
      <c r="H815" s="406"/>
      <c r="I815" s="406"/>
      <c r="J815" s="406"/>
      <c r="K815" s="415">
        <f t="shared" si="132"/>
        <v>14041.005833333335</v>
      </c>
      <c r="L815" s="404">
        <v>168492.07</v>
      </c>
    </row>
    <row r="816" spans="1:12">
      <c r="A816" s="37" t="s">
        <v>104</v>
      </c>
      <c r="B816" s="403" t="s">
        <v>112</v>
      </c>
      <c r="C816" s="407" t="s">
        <v>106</v>
      </c>
      <c r="D816" s="406" t="s">
        <v>113</v>
      </c>
      <c r="E816" s="406"/>
      <c r="F816" s="406"/>
      <c r="G816" s="406"/>
      <c r="H816" s="406"/>
      <c r="I816" s="406"/>
      <c r="J816" s="406"/>
      <c r="K816" s="415">
        <f t="shared" si="132"/>
        <v>3075</v>
      </c>
      <c r="L816" s="404">
        <v>36900</v>
      </c>
    </row>
    <row r="817" spans="1:12">
      <c r="A817" s="37" t="s">
        <v>104</v>
      </c>
      <c r="B817" s="403" t="s">
        <v>114</v>
      </c>
      <c r="C817" s="407" t="s">
        <v>106</v>
      </c>
      <c r="D817" s="406" t="s">
        <v>115</v>
      </c>
      <c r="E817" s="406"/>
      <c r="F817" s="406"/>
      <c r="G817" s="406"/>
      <c r="H817" s="406"/>
      <c r="I817" s="406"/>
      <c r="J817" s="406"/>
      <c r="K817" s="415">
        <f t="shared" si="132"/>
        <v>2855.4233333333336</v>
      </c>
      <c r="L817" s="404">
        <v>34265.08</v>
      </c>
    </row>
    <row r="818" spans="1:12">
      <c r="A818" s="37" t="s">
        <v>104</v>
      </c>
      <c r="B818" s="403" t="s">
        <v>116</v>
      </c>
      <c r="C818" s="407" t="s">
        <v>106</v>
      </c>
      <c r="D818" s="406" t="s">
        <v>117</v>
      </c>
      <c r="E818" s="406"/>
      <c r="F818" s="406"/>
      <c r="G818" s="406"/>
      <c r="H818" s="406"/>
      <c r="I818" s="406"/>
      <c r="J818" s="406"/>
      <c r="K818" s="415">
        <f t="shared" si="132"/>
        <v>30739.285</v>
      </c>
      <c r="L818" s="404">
        <v>368871.42</v>
      </c>
    </row>
    <row r="819" spans="1:12">
      <c r="A819" s="37" t="s">
        <v>104</v>
      </c>
      <c r="B819" s="403" t="s">
        <v>119</v>
      </c>
      <c r="C819" s="407" t="s">
        <v>106</v>
      </c>
      <c r="D819" s="406" t="s">
        <v>235</v>
      </c>
      <c r="E819" s="406"/>
      <c r="F819" s="406"/>
      <c r="G819" s="406"/>
      <c r="H819" s="406"/>
      <c r="I819" s="406"/>
      <c r="J819" s="406"/>
      <c r="K819" s="415">
        <f t="shared" si="132"/>
        <v>27833.98</v>
      </c>
      <c r="L819" s="404">
        <v>334007.76</v>
      </c>
    </row>
    <row r="820" spans="1:12">
      <c r="A820" s="37" t="s">
        <v>104</v>
      </c>
      <c r="B820" s="403" t="s">
        <v>121</v>
      </c>
      <c r="C820" s="407" t="s">
        <v>106</v>
      </c>
      <c r="D820" s="406" t="s">
        <v>122</v>
      </c>
      <c r="E820" s="406"/>
      <c r="F820" s="406"/>
      <c r="G820" s="406"/>
      <c r="H820" s="406"/>
      <c r="I820" s="406"/>
      <c r="J820" s="406"/>
      <c r="K820" s="415">
        <f t="shared" si="132"/>
        <v>9864.8000000000011</v>
      </c>
      <c r="L820" s="391">
        <v>118377.60000000001</v>
      </c>
    </row>
    <row r="821" spans="1:12">
      <c r="A821" s="37" t="s">
        <v>104</v>
      </c>
      <c r="B821" s="403" t="s">
        <v>123</v>
      </c>
      <c r="C821" s="407" t="s">
        <v>106</v>
      </c>
      <c r="D821" s="406" t="s">
        <v>124</v>
      </c>
      <c r="E821" s="406"/>
      <c r="F821" s="406"/>
      <c r="G821" s="406"/>
      <c r="H821" s="406"/>
      <c r="I821" s="406"/>
      <c r="J821" s="406"/>
      <c r="K821" s="415">
        <f t="shared" si="132"/>
        <v>5841.916666666667</v>
      </c>
      <c r="L821" s="404">
        <v>70103</v>
      </c>
    </row>
    <row r="822" spans="1:12">
      <c r="A822" s="359"/>
      <c r="B822" s="397"/>
      <c r="C822" s="403" t="s">
        <v>106</v>
      </c>
      <c r="D822" s="378" t="s">
        <v>125</v>
      </c>
      <c r="E822" s="378"/>
      <c r="F822" s="378"/>
      <c r="G822" s="378"/>
      <c r="H822" s="378"/>
      <c r="I822" s="378" t="s">
        <v>236</v>
      </c>
      <c r="J822" s="378"/>
      <c r="K822" s="380">
        <f t="shared" ref="K822:L822" si="133">SUM(K813:K821)</f>
        <v>238518.59083333332</v>
      </c>
      <c r="L822" s="381">
        <f t="shared" si="133"/>
        <v>2862223.0900000003</v>
      </c>
    </row>
    <row r="823" spans="1:12">
      <c r="A823" s="359"/>
      <c r="B823" s="397"/>
      <c r="C823" s="401"/>
      <c r="D823" s="378"/>
      <c r="E823" s="378"/>
      <c r="F823" s="378"/>
      <c r="G823" s="378"/>
      <c r="H823" s="378"/>
      <c r="I823" s="378"/>
      <c r="J823" s="378"/>
      <c r="K823" s="380"/>
      <c r="L823" s="381"/>
    </row>
    <row r="824" spans="1:12">
      <c r="A824" s="37" t="s">
        <v>104</v>
      </c>
      <c r="B824" s="403">
        <v>2111</v>
      </c>
      <c r="C824" s="401"/>
      <c r="D824" s="406" t="s">
        <v>127</v>
      </c>
      <c r="E824" s="378"/>
      <c r="F824" s="378"/>
      <c r="G824" s="378"/>
      <c r="H824" s="378"/>
      <c r="I824" s="378"/>
      <c r="J824" s="378"/>
      <c r="K824" s="386">
        <f t="shared" ref="K824:K827" si="134">L824/12</f>
        <v>0</v>
      </c>
      <c r="L824" s="408">
        <v>0</v>
      </c>
    </row>
    <row r="825" spans="1:12">
      <c r="A825" s="37" t="s">
        <v>104</v>
      </c>
      <c r="B825" s="403">
        <v>2141</v>
      </c>
      <c r="C825" s="407" t="s">
        <v>106</v>
      </c>
      <c r="D825" s="406" t="s">
        <v>129</v>
      </c>
      <c r="E825" s="378"/>
      <c r="F825" s="378"/>
      <c r="G825" s="378"/>
      <c r="H825" s="378"/>
      <c r="I825" s="378"/>
      <c r="J825" s="378"/>
      <c r="K825" s="386">
        <f t="shared" si="134"/>
        <v>0</v>
      </c>
      <c r="L825" s="408">
        <v>0</v>
      </c>
    </row>
    <row r="826" spans="1:12">
      <c r="A826" s="37" t="s">
        <v>104</v>
      </c>
      <c r="B826" s="403">
        <v>2161</v>
      </c>
      <c r="C826" s="407" t="s">
        <v>106</v>
      </c>
      <c r="D826" s="406" t="s">
        <v>131</v>
      </c>
      <c r="E826" s="378"/>
      <c r="F826" s="378"/>
      <c r="G826" s="378"/>
      <c r="H826" s="378"/>
      <c r="I826" s="378"/>
      <c r="J826" s="378"/>
      <c r="K826" s="386">
        <f t="shared" si="134"/>
        <v>0</v>
      </c>
      <c r="L826" s="408">
        <v>0</v>
      </c>
    </row>
    <row r="827" spans="1:12">
      <c r="A827" s="37" t="s">
        <v>104</v>
      </c>
      <c r="B827" s="403">
        <v>2911</v>
      </c>
      <c r="C827" s="407" t="s">
        <v>106</v>
      </c>
      <c r="D827" s="406" t="s">
        <v>186</v>
      </c>
      <c r="E827" s="378"/>
      <c r="F827" s="378"/>
      <c r="G827" s="378"/>
      <c r="H827" s="378"/>
      <c r="I827" s="378"/>
      <c r="J827" s="378"/>
      <c r="K827" s="386">
        <f t="shared" si="134"/>
        <v>0</v>
      </c>
      <c r="L827" s="408">
        <v>0</v>
      </c>
    </row>
    <row r="828" spans="1:12">
      <c r="A828" s="359"/>
      <c r="B828" s="37"/>
      <c r="C828" s="407" t="s">
        <v>106</v>
      </c>
      <c r="D828" s="378" t="s">
        <v>125</v>
      </c>
      <c r="E828" s="378"/>
      <c r="F828" s="378"/>
      <c r="G828" s="378"/>
      <c r="H828" s="378"/>
      <c r="I828" s="378" t="s">
        <v>236</v>
      </c>
      <c r="J828" s="378"/>
      <c r="K828" s="380">
        <f t="shared" ref="K828:L828" si="135">SUM(K824:K827)</f>
        <v>0</v>
      </c>
      <c r="L828" s="381">
        <f t="shared" si="135"/>
        <v>0</v>
      </c>
    </row>
    <row r="829" spans="1:12">
      <c r="A829" s="359"/>
      <c r="B829" s="37"/>
      <c r="C829" s="37"/>
      <c r="D829" s="379"/>
      <c r="E829" s="378"/>
      <c r="F829" s="378"/>
      <c r="G829" s="378"/>
      <c r="H829" s="378"/>
      <c r="I829" s="378"/>
      <c r="J829" s="378"/>
      <c r="K829" s="380"/>
      <c r="L829" s="381"/>
    </row>
    <row r="830" spans="1:12">
      <c r="A830" s="37" t="s">
        <v>104</v>
      </c>
      <c r="B830" s="403">
        <v>3111</v>
      </c>
      <c r="C830" s="37"/>
      <c r="D830" s="406" t="s">
        <v>244</v>
      </c>
      <c r="E830" s="378"/>
      <c r="F830" s="378"/>
      <c r="G830" s="378"/>
      <c r="H830" s="378"/>
      <c r="I830" s="378"/>
      <c r="J830" s="378"/>
      <c r="K830" s="386">
        <f t="shared" ref="K830:K833" si="136">L830/12</f>
        <v>0</v>
      </c>
      <c r="L830" s="395">
        <v>0</v>
      </c>
    </row>
    <row r="831" spans="1:12">
      <c r="A831" s="37" t="s">
        <v>104</v>
      </c>
      <c r="B831" s="403">
        <v>3131</v>
      </c>
      <c r="C831" s="403" t="s">
        <v>106</v>
      </c>
      <c r="D831" s="406" t="s">
        <v>169</v>
      </c>
      <c r="E831" s="378"/>
      <c r="F831" s="378"/>
      <c r="G831" s="378"/>
      <c r="H831" s="378"/>
      <c r="I831" s="378"/>
      <c r="J831" s="378"/>
      <c r="K831" s="386">
        <f t="shared" si="136"/>
        <v>0</v>
      </c>
      <c r="L831" s="408">
        <v>0</v>
      </c>
    </row>
    <row r="832" spans="1:12">
      <c r="A832" s="37" t="s">
        <v>104</v>
      </c>
      <c r="B832" s="403">
        <v>3141</v>
      </c>
      <c r="C832" s="403" t="s">
        <v>106</v>
      </c>
      <c r="D832" s="406" t="s">
        <v>150</v>
      </c>
      <c r="E832" s="378"/>
      <c r="F832" s="378"/>
      <c r="G832" s="378"/>
      <c r="H832" s="378"/>
      <c r="I832" s="378"/>
      <c r="J832" s="378"/>
      <c r="K832" s="386">
        <f t="shared" si="136"/>
        <v>3750</v>
      </c>
      <c r="L832" s="408">
        <v>45000</v>
      </c>
    </row>
    <row r="833" spans="1:12">
      <c r="A833" s="37" t="s">
        <v>104</v>
      </c>
      <c r="B833" s="403">
        <v>3361</v>
      </c>
      <c r="C833" s="407" t="s">
        <v>106</v>
      </c>
      <c r="D833" s="406" t="s">
        <v>134</v>
      </c>
      <c r="E833" s="378"/>
      <c r="F833" s="378"/>
      <c r="G833" s="378"/>
      <c r="H833" s="378"/>
      <c r="I833" s="378"/>
      <c r="J833" s="378"/>
      <c r="K833" s="386">
        <f t="shared" si="136"/>
        <v>0</v>
      </c>
      <c r="L833" s="408">
        <v>0</v>
      </c>
    </row>
    <row r="834" spans="1:12">
      <c r="A834" s="359"/>
      <c r="B834" s="37"/>
      <c r="C834" s="407" t="s">
        <v>106</v>
      </c>
      <c r="D834" s="378" t="s">
        <v>125</v>
      </c>
      <c r="E834" s="378"/>
      <c r="F834" s="378"/>
      <c r="G834" s="378"/>
      <c r="H834" s="378"/>
      <c r="I834" s="378" t="s">
        <v>236</v>
      </c>
      <c r="J834" s="378"/>
      <c r="K834" s="380">
        <f t="shared" ref="K834:L834" si="137">SUM(K830:K833)</f>
        <v>3750</v>
      </c>
      <c r="L834" s="381">
        <f t="shared" si="137"/>
        <v>45000</v>
      </c>
    </row>
    <row r="835" spans="1:12">
      <c r="A835" s="359"/>
      <c r="B835" s="37"/>
      <c r="C835" s="37"/>
      <c r="D835" s="378"/>
      <c r="E835" s="378"/>
      <c r="F835" s="378"/>
      <c r="G835" s="378"/>
      <c r="H835" s="378"/>
      <c r="I835" s="378"/>
      <c r="J835" s="378"/>
      <c r="K835" s="380"/>
      <c r="L835" s="381"/>
    </row>
    <row r="836" spans="1:12">
      <c r="A836" s="359"/>
      <c r="B836" s="37"/>
      <c r="C836" s="37"/>
      <c r="D836" s="378" t="s">
        <v>140</v>
      </c>
      <c r="E836" s="378"/>
      <c r="F836" s="378"/>
      <c r="G836" s="378"/>
      <c r="H836" s="378"/>
      <c r="I836" s="378" t="s">
        <v>255</v>
      </c>
      <c r="J836" s="378"/>
      <c r="K836" s="380">
        <f t="shared" ref="K836:L836" si="138">SUM(K834,K828,K822)</f>
        <v>242268.59083333332</v>
      </c>
      <c r="L836" s="381">
        <f t="shared" si="138"/>
        <v>2907223.0900000003</v>
      </c>
    </row>
    <row r="837" spans="1:12">
      <c r="A837" s="360" t="s">
        <v>91</v>
      </c>
      <c r="B837" s="359">
        <v>2</v>
      </c>
      <c r="C837" s="37"/>
      <c r="D837" s="378" t="s">
        <v>138</v>
      </c>
      <c r="E837" s="378"/>
      <c r="F837" s="37"/>
      <c r="G837" s="37"/>
      <c r="H837" s="37"/>
      <c r="I837" s="37"/>
      <c r="J837" s="37"/>
      <c r="K837" s="380"/>
      <c r="L837" s="381"/>
    </row>
    <row r="838" spans="1:12">
      <c r="A838" s="360" t="s">
        <v>94</v>
      </c>
      <c r="B838" s="359">
        <v>2</v>
      </c>
      <c r="C838" s="122"/>
      <c r="D838" s="378" t="s">
        <v>305</v>
      </c>
      <c r="E838" s="378"/>
      <c r="F838" s="37"/>
      <c r="G838" s="37"/>
      <c r="H838" s="37"/>
      <c r="I838" s="37"/>
      <c r="J838" s="37"/>
      <c r="K838" s="380"/>
      <c r="L838" s="381"/>
    </row>
    <row r="839" spans="1:12">
      <c r="A839" s="360" t="s">
        <v>96</v>
      </c>
      <c r="B839" s="359">
        <v>7</v>
      </c>
      <c r="C839" s="122"/>
      <c r="D839" s="378" t="s">
        <v>421</v>
      </c>
      <c r="E839" s="378"/>
      <c r="F839" s="37"/>
      <c r="G839" s="37"/>
      <c r="H839" s="37"/>
      <c r="I839" s="37"/>
      <c r="J839" s="37"/>
      <c r="K839" s="380"/>
      <c r="L839" s="381"/>
    </row>
    <row r="840" spans="1:12">
      <c r="A840" s="360" t="s">
        <v>97</v>
      </c>
      <c r="B840" s="376" t="s">
        <v>66</v>
      </c>
      <c r="C840" s="122"/>
      <c r="D840" s="378" t="s">
        <v>229</v>
      </c>
      <c r="E840" s="378"/>
      <c r="F840" s="37"/>
      <c r="G840" s="37"/>
      <c r="H840" s="37"/>
      <c r="I840" s="37"/>
      <c r="J840" s="37"/>
      <c r="K840" s="380"/>
      <c r="L840" s="381"/>
    </row>
    <row r="841" spans="1:12">
      <c r="A841" s="360" t="s">
        <v>99</v>
      </c>
      <c r="B841" s="359">
        <v>11</v>
      </c>
      <c r="C841" s="122"/>
      <c r="D841" s="378" t="s">
        <v>422</v>
      </c>
      <c r="E841" s="378"/>
      <c r="F841" s="37"/>
      <c r="G841" s="37"/>
      <c r="H841" s="37"/>
      <c r="I841" s="37"/>
      <c r="J841" s="37"/>
      <c r="K841" s="380"/>
      <c r="L841" s="381"/>
    </row>
    <row r="842" spans="1:12" ht="6" customHeight="1">
      <c r="A842" s="376"/>
      <c r="B842" s="378"/>
      <c r="C842" s="122"/>
      <c r="D842" s="378"/>
      <c r="E842" s="378"/>
      <c r="F842" s="378"/>
      <c r="G842" s="378"/>
      <c r="H842" s="378"/>
      <c r="I842" s="378"/>
      <c r="J842" s="378"/>
      <c r="K842" s="380"/>
      <c r="L842" s="381"/>
    </row>
    <row r="843" spans="1:12">
      <c r="A843" s="37"/>
      <c r="B843" s="37"/>
      <c r="C843" s="376"/>
      <c r="D843" s="378" t="s">
        <v>102</v>
      </c>
      <c r="E843" s="385" t="s">
        <v>454</v>
      </c>
      <c r="F843" s="378"/>
      <c r="G843" s="378"/>
      <c r="H843" s="378"/>
      <c r="I843" s="378"/>
      <c r="J843" s="378"/>
      <c r="K843" s="380"/>
      <c r="L843" s="381"/>
    </row>
    <row r="844" spans="1:12">
      <c r="A844" s="37"/>
      <c r="B844" s="37"/>
      <c r="C844" s="384" t="s">
        <v>453</v>
      </c>
      <c r="D844" s="385"/>
      <c r="E844" s="385"/>
      <c r="F844" s="378"/>
      <c r="G844" s="378"/>
      <c r="H844" s="378"/>
      <c r="I844" s="378"/>
      <c r="J844" s="378"/>
      <c r="K844" s="380"/>
      <c r="L844" s="381"/>
    </row>
    <row r="845" spans="1:12">
      <c r="A845" s="37" t="s">
        <v>104</v>
      </c>
      <c r="B845" s="403" t="s">
        <v>105</v>
      </c>
      <c r="C845" s="384"/>
      <c r="D845" s="406" t="s">
        <v>107</v>
      </c>
      <c r="E845" s="406"/>
      <c r="F845" s="406"/>
      <c r="G845" s="406"/>
      <c r="H845" s="406"/>
      <c r="I845" s="406"/>
      <c r="J845" s="406"/>
      <c r="K845" s="415">
        <f t="shared" ref="K845:K853" si="139">L845/12</f>
        <v>200375.36</v>
      </c>
      <c r="L845" s="404">
        <v>2404504.3199999998</v>
      </c>
    </row>
    <row r="846" spans="1:12">
      <c r="A846" s="37" t="s">
        <v>104</v>
      </c>
      <c r="B846" s="403" t="s">
        <v>108</v>
      </c>
      <c r="C846" s="407" t="s">
        <v>106</v>
      </c>
      <c r="D846" s="406" t="s">
        <v>109</v>
      </c>
      <c r="E846" s="406"/>
      <c r="F846" s="406"/>
      <c r="G846" s="406"/>
      <c r="H846" s="406"/>
      <c r="I846" s="406"/>
      <c r="J846" s="406"/>
      <c r="K846" s="415">
        <f t="shared" si="139"/>
        <v>12478.12</v>
      </c>
      <c r="L846" s="404">
        <v>149737.44</v>
      </c>
    </row>
    <row r="847" spans="1:12">
      <c r="A847" s="37" t="s">
        <v>104</v>
      </c>
      <c r="B847" s="403" t="s">
        <v>110</v>
      </c>
      <c r="C847" s="407" t="s">
        <v>106</v>
      </c>
      <c r="D847" s="406" t="s">
        <v>111</v>
      </c>
      <c r="E847" s="406"/>
      <c r="F847" s="406"/>
      <c r="G847" s="406"/>
      <c r="H847" s="406"/>
      <c r="I847" s="406"/>
      <c r="J847" s="406"/>
      <c r="K847" s="415">
        <f t="shared" si="139"/>
        <v>40708.843333333331</v>
      </c>
      <c r="L847" s="404">
        <v>488506.12</v>
      </c>
    </row>
    <row r="848" spans="1:12">
      <c r="A848" s="37" t="s">
        <v>104</v>
      </c>
      <c r="B848" s="403" t="s">
        <v>112</v>
      </c>
      <c r="C848" s="407" t="s">
        <v>106</v>
      </c>
      <c r="D848" s="406" t="s">
        <v>113</v>
      </c>
      <c r="E848" s="406"/>
      <c r="F848" s="406"/>
      <c r="G848" s="406"/>
      <c r="H848" s="406"/>
      <c r="I848" s="406"/>
      <c r="J848" s="406"/>
      <c r="K848" s="415">
        <f t="shared" si="139"/>
        <v>4693</v>
      </c>
      <c r="L848" s="404">
        <v>56316</v>
      </c>
    </row>
    <row r="849" spans="1:12">
      <c r="A849" s="37" t="s">
        <v>104</v>
      </c>
      <c r="B849" s="403" t="s">
        <v>114</v>
      </c>
      <c r="C849" s="407" t="s">
        <v>106</v>
      </c>
      <c r="D849" s="406" t="s">
        <v>115</v>
      </c>
      <c r="E849" s="406"/>
      <c r="F849" s="406"/>
      <c r="G849" s="406"/>
      <c r="H849" s="406"/>
      <c r="I849" s="406"/>
      <c r="J849" s="406"/>
      <c r="K849" s="415">
        <f t="shared" si="139"/>
        <v>4341.4608333333335</v>
      </c>
      <c r="L849" s="404">
        <v>52097.53</v>
      </c>
    </row>
    <row r="850" spans="1:12">
      <c r="A850" s="37" t="s">
        <v>104</v>
      </c>
      <c r="B850" s="403" t="s">
        <v>116</v>
      </c>
      <c r="C850" s="407" t="s">
        <v>106</v>
      </c>
      <c r="D850" s="406" t="s">
        <v>117</v>
      </c>
      <c r="E850" s="406"/>
      <c r="F850" s="406"/>
      <c r="G850" s="406"/>
      <c r="H850" s="406"/>
      <c r="I850" s="406"/>
      <c r="J850" s="406"/>
      <c r="K850" s="415">
        <f t="shared" si="139"/>
        <v>46437.814166666671</v>
      </c>
      <c r="L850" s="404">
        <v>557253.77</v>
      </c>
    </row>
    <row r="851" spans="1:12">
      <c r="A851" s="37" t="s">
        <v>104</v>
      </c>
      <c r="B851" s="403" t="s">
        <v>119</v>
      </c>
      <c r="C851" s="407" t="s">
        <v>106</v>
      </c>
      <c r="D851" s="406" t="s">
        <v>235</v>
      </c>
      <c r="E851" s="406"/>
      <c r="F851" s="406"/>
      <c r="G851" s="406"/>
      <c r="H851" s="406"/>
      <c r="I851" s="406"/>
      <c r="J851" s="406"/>
      <c r="K851" s="415">
        <f t="shared" si="139"/>
        <v>34742.200000000004</v>
      </c>
      <c r="L851" s="404">
        <v>416906.4</v>
      </c>
    </row>
    <row r="852" spans="1:12">
      <c r="A852" s="37" t="s">
        <v>104</v>
      </c>
      <c r="B852" s="403" t="s">
        <v>121</v>
      </c>
      <c r="C852" s="407" t="s">
        <v>106</v>
      </c>
      <c r="D852" s="406" t="s">
        <v>122</v>
      </c>
      <c r="E852" s="406"/>
      <c r="F852" s="406"/>
      <c r="G852" s="406"/>
      <c r="H852" s="406"/>
      <c r="I852" s="406"/>
      <c r="J852" s="406"/>
      <c r="K852" s="415">
        <f t="shared" si="139"/>
        <v>13452</v>
      </c>
      <c r="L852" s="391">
        <v>161424</v>
      </c>
    </row>
    <row r="853" spans="1:12">
      <c r="A853" s="37" t="s">
        <v>104</v>
      </c>
      <c r="B853" s="403" t="s">
        <v>123</v>
      </c>
      <c r="C853" s="407" t="s">
        <v>106</v>
      </c>
      <c r="D853" s="406" t="s">
        <v>124</v>
      </c>
      <c r="E853" s="406"/>
      <c r="F853" s="406"/>
      <c r="G853" s="406"/>
      <c r="H853" s="406"/>
      <c r="I853" s="406"/>
      <c r="J853" s="406"/>
      <c r="K853" s="415">
        <f t="shared" si="139"/>
        <v>7704.583333333333</v>
      </c>
      <c r="L853" s="404">
        <v>92455</v>
      </c>
    </row>
    <row r="854" spans="1:12">
      <c r="A854" s="359"/>
      <c r="B854" s="37"/>
      <c r="C854" s="403" t="s">
        <v>106</v>
      </c>
      <c r="D854" s="378" t="s">
        <v>125</v>
      </c>
      <c r="E854" s="378"/>
      <c r="F854" s="378"/>
      <c r="G854" s="378"/>
      <c r="H854" s="378"/>
      <c r="I854" s="378" t="s">
        <v>236</v>
      </c>
      <c r="J854" s="378"/>
      <c r="K854" s="380">
        <f t="shared" ref="K854:L854" si="140">SUM(K845:K853)</f>
        <v>364933.3816666666</v>
      </c>
      <c r="L854" s="381">
        <f t="shared" si="140"/>
        <v>4379200.58</v>
      </c>
    </row>
    <row r="855" spans="1:12" ht="8.25" customHeight="1">
      <c r="A855" s="359"/>
      <c r="B855" s="37"/>
      <c r="C855" s="401"/>
      <c r="D855" s="378"/>
      <c r="E855" s="378"/>
      <c r="F855" s="378"/>
      <c r="G855" s="378"/>
      <c r="H855" s="378"/>
      <c r="I855" s="378"/>
      <c r="J855" s="378"/>
      <c r="K855" s="380"/>
      <c r="L855" s="381"/>
    </row>
    <row r="856" spans="1:12">
      <c r="A856" s="37" t="s">
        <v>104</v>
      </c>
      <c r="B856" s="403">
        <v>2111</v>
      </c>
      <c r="C856" s="401"/>
      <c r="D856" s="406" t="s">
        <v>127</v>
      </c>
      <c r="E856" s="378"/>
      <c r="F856" s="378"/>
      <c r="G856" s="378"/>
      <c r="H856" s="378"/>
      <c r="I856" s="378"/>
      <c r="J856" s="378"/>
      <c r="K856" s="386">
        <f t="shared" ref="K856:K861" si="141">L856/12</f>
        <v>0</v>
      </c>
      <c r="L856" s="408">
        <v>0</v>
      </c>
    </row>
    <row r="857" spans="1:12">
      <c r="A857" s="37" t="s">
        <v>104</v>
      </c>
      <c r="B857" s="403">
        <v>2141</v>
      </c>
      <c r="C857" s="407" t="s">
        <v>106</v>
      </c>
      <c r="D857" s="406" t="s">
        <v>129</v>
      </c>
      <c r="E857" s="378"/>
      <c r="F857" s="378"/>
      <c r="G857" s="378"/>
      <c r="H857" s="378"/>
      <c r="I857" s="378"/>
      <c r="J857" s="378"/>
      <c r="K857" s="386">
        <f t="shared" si="141"/>
        <v>0</v>
      </c>
      <c r="L857" s="408">
        <v>0</v>
      </c>
    </row>
    <row r="858" spans="1:12">
      <c r="A858" s="37" t="s">
        <v>104</v>
      </c>
      <c r="B858" s="403">
        <v>2161</v>
      </c>
      <c r="C858" s="407" t="s">
        <v>106</v>
      </c>
      <c r="D858" s="406" t="s">
        <v>131</v>
      </c>
      <c r="E858" s="378"/>
      <c r="F858" s="378"/>
      <c r="G858" s="378"/>
      <c r="H858" s="378"/>
      <c r="I858" s="378"/>
      <c r="J858" s="378"/>
      <c r="K858" s="386">
        <f t="shared" si="141"/>
        <v>0</v>
      </c>
      <c r="L858" s="408">
        <v>0</v>
      </c>
    </row>
    <row r="859" spans="1:12">
      <c r="A859" s="37" t="s">
        <v>104</v>
      </c>
      <c r="B859" s="403">
        <v>2211</v>
      </c>
      <c r="C859" s="407" t="s">
        <v>106</v>
      </c>
      <c r="D859" s="406" t="s">
        <v>132</v>
      </c>
      <c r="E859" s="378"/>
      <c r="F859" s="378"/>
      <c r="G859" s="378"/>
      <c r="H859" s="378"/>
      <c r="I859" s="378"/>
      <c r="J859" s="378"/>
      <c r="K859" s="386">
        <f t="shared" si="141"/>
        <v>0</v>
      </c>
      <c r="L859" s="408">
        <v>0</v>
      </c>
    </row>
    <row r="860" spans="1:12">
      <c r="A860" s="37" t="s">
        <v>104</v>
      </c>
      <c r="B860" s="403">
        <v>2611</v>
      </c>
      <c r="C860" s="407" t="s">
        <v>106</v>
      </c>
      <c r="D860" s="406" t="s">
        <v>133</v>
      </c>
      <c r="E860" s="378"/>
      <c r="F860" s="378"/>
      <c r="G860" s="378"/>
      <c r="H860" s="378"/>
      <c r="I860" s="378"/>
      <c r="J860" s="378"/>
      <c r="K860" s="386">
        <f t="shared" si="141"/>
        <v>0</v>
      </c>
      <c r="L860" s="408">
        <v>0</v>
      </c>
    </row>
    <row r="861" spans="1:12">
      <c r="A861" s="37" t="s">
        <v>104</v>
      </c>
      <c r="B861" s="403">
        <v>2911</v>
      </c>
      <c r="C861" s="407" t="s">
        <v>106</v>
      </c>
      <c r="D861" s="406" t="s">
        <v>186</v>
      </c>
      <c r="E861" s="378"/>
      <c r="F861" s="378"/>
      <c r="G861" s="378"/>
      <c r="H861" s="378"/>
      <c r="I861" s="378"/>
      <c r="J861" s="378"/>
      <c r="K861" s="386">
        <f t="shared" si="141"/>
        <v>0</v>
      </c>
      <c r="L861" s="408">
        <v>0</v>
      </c>
    </row>
    <row r="862" spans="1:12">
      <c r="A862" s="359"/>
      <c r="B862" s="37"/>
      <c r="C862" s="407" t="s">
        <v>106</v>
      </c>
      <c r="D862" s="378" t="s">
        <v>125</v>
      </c>
      <c r="E862" s="378"/>
      <c r="F862" s="378"/>
      <c r="G862" s="378"/>
      <c r="H862" s="378"/>
      <c r="I862" s="378" t="s">
        <v>236</v>
      </c>
      <c r="J862" s="378"/>
      <c r="K862" s="380">
        <f t="shared" ref="K862:L862" si="142">SUM(K856:K861)</f>
        <v>0</v>
      </c>
      <c r="L862" s="381">
        <f t="shared" si="142"/>
        <v>0</v>
      </c>
    </row>
    <row r="863" spans="1:12" ht="7.5" customHeight="1">
      <c r="A863" s="359"/>
      <c r="B863" s="37"/>
      <c r="C863" s="37"/>
      <c r="D863" s="379"/>
      <c r="E863" s="378"/>
      <c r="F863" s="378"/>
      <c r="G863" s="378"/>
      <c r="H863" s="378"/>
      <c r="I863" s="378"/>
      <c r="J863" s="378"/>
      <c r="K863" s="380"/>
      <c r="L863" s="381"/>
    </row>
    <row r="864" spans="1:12">
      <c r="A864" s="37" t="s">
        <v>104</v>
      </c>
      <c r="B864" s="403">
        <v>3141</v>
      </c>
      <c r="C864" s="37"/>
      <c r="D864" s="406" t="s">
        <v>150</v>
      </c>
      <c r="E864" s="378"/>
      <c r="F864" s="378"/>
      <c r="G864" s="378"/>
      <c r="H864" s="378"/>
      <c r="I864" s="378"/>
      <c r="J864" s="378"/>
      <c r="K864" s="386">
        <f t="shared" ref="K864:K868" si="143">L864/12</f>
        <v>0</v>
      </c>
      <c r="L864" s="408">
        <v>0</v>
      </c>
    </row>
    <row r="865" spans="1:12">
      <c r="A865" s="37" t="s">
        <v>104</v>
      </c>
      <c r="B865" s="403">
        <v>3361</v>
      </c>
      <c r="C865" s="407" t="s">
        <v>106</v>
      </c>
      <c r="D865" s="406" t="s">
        <v>134</v>
      </c>
      <c r="E865" s="378"/>
      <c r="F865" s="378"/>
      <c r="G865" s="378"/>
      <c r="H865" s="378"/>
      <c r="I865" s="378"/>
      <c r="J865" s="378"/>
      <c r="K865" s="386">
        <f t="shared" si="143"/>
        <v>0</v>
      </c>
      <c r="L865" s="408">
        <v>0</v>
      </c>
    </row>
    <row r="866" spans="1:12">
      <c r="A866" s="37" t="s">
        <v>104</v>
      </c>
      <c r="B866" s="403">
        <v>3721</v>
      </c>
      <c r="C866" s="407" t="s">
        <v>106</v>
      </c>
      <c r="D866" s="406" t="s">
        <v>137</v>
      </c>
      <c r="E866" s="378"/>
      <c r="F866" s="378"/>
      <c r="G866" s="378"/>
      <c r="H866" s="378"/>
      <c r="I866" s="378"/>
      <c r="J866" s="378"/>
      <c r="K866" s="386">
        <f t="shared" si="143"/>
        <v>0</v>
      </c>
      <c r="L866" s="408">
        <v>0</v>
      </c>
    </row>
    <row r="867" spans="1:12">
      <c r="A867" s="37" t="s">
        <v>104</v>
      </c>
      <c r="B867" s="403">
        <v>3751</v>
      </c>
      <c r="C867" s="407" t="s">
        <v>106</v>
      </c>
      <c r="D867" s="406" t="s">
        <v>139</v>
      </c>
      <c r="E867" s="378"/>
      <c r="F867" s="378"/>
      <c r="G867" s="378"/>
      <c r="H867" s="378"/>
      <c r="I867" s="378"/>
      <c r="J867" s="378"/>
      <c r="K867" s="386">
        <f t="shared" si="143"/>
        <v>0</v>
      </c>
      <c r="L867" s="408">
        <v>0</v>
      </c>
    </row>
    <row r="868" spans="1:12">
      <c r="A868" s="37" t="s">
        <v>104</v>
      </c>
      <c r="B868" s="403">
        <v>3821</v>
      </c>
      <c r="C868" s="407" t="s">
        <v>106</v>
      </c>
      <c r="D868" s="406" t="s">
        <v>172</v>
      </c>
      <c r="E868" s="378"/>
      <c r="F868" s="378"/>
      <c r="G868" s="378"/>
      <c r="H868" s="378"/>
      <c r="I868" s="378"/>
      <c r="J868" s="378"/>
      <c r="K868" s="386">
        <f t="shared" si="143"/>
        <v>0</v>
      </c>
      <c r="L868" s="408">
        <v>0</v>
      </c>
    </row>
    <row r="869" spans="1:12">
      <c r="A869" s="359"/>
      <c r="B869" s="37"/>
      <c r="C869" s="407" t="s">
        <v>106</v>
      </c>
      <c r="D869" s="378" t="s">
        <v>125</v>
      </c>
      <c r="E869" s="378"/>
      <c r="F869" s="378"/>
      <c r="G869" s="378"/>
      <c r="H869" s="378"/>
      <c r="I869" s="378" t="s">
        <v>236</v>
      </c>
      <c r="J869" s="378"/>
      <c r="K869" s="380">
        <f t="shared" ref="K869:L869" si="144">SUM(K864:K868)</f>
        <v>0</v>
      </c>
      <c r="L869" s="381">
        <f t="shared" si="144"/>
        <v>0</v>
      </c>
    </row>
    <row r="870" spans="1:12" ht="4.5" customHeight="1">
      <c r="A870" s="359"/>
      <c r="B870" s="37"/>
      <c r="C870" s="37"/>
      <c r="D870" s="378"/>
      <c r="E870" s="378"/>
      <c r="F870" s="378"/>
      <c r="G870" s="378"/>
      <c r="H870" s="378"/>
      <c r="I870" s="378"/>
      <c r="J870" s="378"/>
      <c r="K870" s="380"/>
      <c r="L870" s="381"/>
    </row>
    <row r="871" spans="1:12">
      <c r="A871" s="359"/>
      <c r="B871" s="37"/>
      <c r="C871" s="37"/>
      <c r="D871" s="378" t="s">
        <v>140</v>
      </c>
      <c r="E871" s="378"/>
      <c r="F871" s="378"/>
      <c r="G871" s="378"/>
      <c r="H871" s="378"/>
      <c r="I871" s="378" t="s">
        <v>255</v>
      </c>
      <c r="J871" s="378"/>
      <c r="K871" s="380">
        <f t="shared" ref="K871:L871" si="145">SUM(K854,K862,K869)</f>
        <v>364933.3816666666</v>
      </c>
      <c r="L871" s="381">
        <f t="shared" si="145"/>
        <v>4379200.58</v>
      </c>
    </row>
    <row r="872" spans="1:12">
      <c r="A872" s="359"/>
      <c r="B872" s="37"/>
      <c r="C872" s="37"/>
      <c r="D872" s="359"/>
      <c r="E872" s="378"/>
      <c r="F872" s="378"/>
      <c r="G872" s="378"/>
      <c r="H872" s="378"/>
      <c r="I872" s="378"/>
      <c r="J872" s="378"/>
      <c r="K872" s="380"/>
      <c r="L872" s="381"/>
    </row>
    <row r="873" spans="1:12">
      <c r="A873" s="360" t="s">
        <v>91</v>
      </c>
      <c r="B873" s="359">
        <v>2</v>
      </c>
      <c r="C873" s="37"/>
      <c r="D873" s="378" t="s">
        <v>138</v>
      </c>
      <c r="E873" s="378"/>
      <c r="F873" s="37"/>
      <c r="G873" s="37"/>
      <c r="H873" s="37"/>
      <c r="I873" s="37"/>
      <c r="J873" s="37"/>
      <c r="K873" s="380"/>
      <c r="L873" s="381"/>
    </row>
    <row r="874" spans="1:12">
      <c r="A874" s="360" t="s">
        <v>94</v>
      </c>
      <c r="B874" s="359">
        <v>2</v>
      </c>
      <c r="C874" s="122"/>
      <c r="D874" s="378" t="s">
        <v>305</v>
      </c>
      <c r="E874" s="378"/>
      <c r="F874" s="37"/>
      <c r="G874" s="37"/>
      <c r="H874" s="37"/>
      <c r="I874" s="37"/>
      <c r="J874" s="37"/>
      <c r="K874" s="380"/>
      <c r="L874" s="381"/>
    </row>
    <row r="875" spans="1:12">
      <c r="A875" s="360" t="s">
        <v>96</v>
      </c>
      <c r="B875" s="359">
        <v>7</v>
      </c>
      <c r="C875" s="122"/>
      <c r="D875" s="378" t="s">
        <v>421</v>
      </c>
      <c r="E875" s="378"/>
      <c r="F875" s="37"/>
      <c r="G875" s="37"/>
      <c r="H875" s="37"/>
      <c r="I875" s="37"/>
      <c r="J875" s="37"/>
      <c r="K875" s="380"/>
      <c r="L875" s="381"/>
    </row>
    <row r="876" spans="1:12">
      <c r="A876" s="360" t="s">
        <v>97</v>
      </c>
      <c r="B876" s="376" t="s">
        <v>66</v>
      </c>
      <c r="C876" s="122"/>
      <c r="D876" s="378" t="s">
        <v>229</v>
      </c>
      <c r="E876" s="378"/>
      <c r="F876" s="37"/>
      <c r="G876" s="37"/>
      <c r="H876" s="37"/>
      <c r="I876" s="37"/>
      <c r="J876" s="37"/>
      <c r="K876" s="380"/>
      <c r="L876" s="381"/>
    </row>
    <row r="877" spans="1:12">
      <c r="A877" s="360" t="s">
        <v>99</v>
      </c>
      <c r="B877" s="359">
        <v>11</v>
      </c>
      <c r="C877" s="122"/>
      <c r="D877" s="378" t="s">
        <v>422</v>
      </c>
      <c r="E877" s="378"/>
      <c r="F877" s="37"/>
      <c r="G877" s="37"/>
      <c r="H877" s="37"/>
      <c r="I877" s="37"/>
      <c r="J877" s="37"/>
      <c r="K877" s="380"/>
      <c r="L877" s="381"/>
    </row>
    <row r="878" spans="1:12">
      <c r="A878" s="360"/>
      <c r="B878" s="359"/>
      <c r="C878" s="122"/>
      <c r="D878" s="378"/>
      <c r="E878" s="378"/>
      <c r="F878" s="37"/>
      <c r="G878" s="37"/>
      <c r="H878" s="37"/>
      <c r="I878" s="37"/>
      <c r="J878" s="37"/>
      <c r="K878" s="380"/>
      <c r="L878" s="381"/>
    </row>
    <row r="879" spans="1:12">
      <c r="A879" s="359"/>
      <c r="B879" s="37"/>
      <c r="C879" s="122"/>
      <c r="D879" s="359"/>
      <c r="E879" s="378"/>
      <c r="F879" s="378"/>
      <c r="G879" s="378"/>
      <c r="H879" s="378"/>
      <c r="I879" s="378"/>
      <c r="J879" s="378"/>
      <c r="K879" s="380"/>
      <c r="L879" s="381"/>
    </row>
    <row r="880" spans="1:12">
      <c r="A880" s="37"/>
      <c r="B880" s="37"/>
      <c r="C880" s="37"/>
      <c r="D880" s="378" t="s">
        <v>102</v>
      </c>
      <c r="E880" s="385" t="s">
        <v>460</v>
      </c>
      <c r="F880" s="385"/>
      <c r="G880" s="378"/>
      <c r="H880" s="378"/>
      <c r="I880" s="378"/>
      <c r="J880" s="378"/>
      <c r="K880" s="380"/>
      <c r="L880" s="381"/>
    </row>
    <row r="881" spans="1:12">
      <c r="A881" s="37"/>
      <c r="B881" s="37"/>
      <c r="C881" s="37"/>
      <c r="D881" s="378"/>
      <c r="E881" s="385"/>
      <c r="F881" s="385"/>
      <c r="G881" s="378"/>
      <c r="H881" s="378"/>
      <c r="I881" s="378"/>
      <c r="J881" s="378"/>
      <c r="K881" s="380"/>
      <c r="L881" s="381"/>
    </row>
    <row r="882" spans="1:12">
      <c r="A882" s="37"/>
      <c r="B882" s="37"/>
      <c r="C882" s="384" t="s">
        <v>459</v>
      </c>
      <c r="D882" s="378"/>
      <c r="E882" s="378"/>
      <c r="F882" s="378"/>
      <c r="G882" s="378"/>
      <c r="H882" s="378"/>
      <c r="I882" s="378"/>
      <c r="J882" s="378"/>
      <c r="K882" s="380"/>
      <c r="L882" s="381"/>
    </row>
    <row r="883" spans="1:12">
      <c r="A883" s="37" t="s">
        <v>104</v>
      </c>
      <c r="B883" s="403" t="s">
        <v>105</v>
      </c>
      <c r="C883" s="376"/>
      <c r="D883" s="406" t="s">
        <v>107</v>
      </c>
      <c r="E883" s="406"/>
      <c r="F883" s="406"/>
      <c r="G883" s="406"/>
      <c r="H883" s="406"/>
      <c r="I883" s="406"/>
      <c r="J883" s="406"/>
      <c r="K883" s="415">
        <f t="shared" ref="K883:K891" si="146">L883/12</f>
        <v>1032342.36</v>
      </c>
      <c r="L883" s="404">
        <v>12388108.32</v>
      </c>
    </row>
    <row r="884" spans="1:12">
      <c r="A884" s="37" t="s">
        <v>104</v>
      </c>
      <c r="B884" s="403" t="s">
        <v>108</v>
      </c>
      <c r="C884" s="407" t="s">
        <v>106</v>
      </c>
      <c r="D884" s="406" t="s">
        <v>109</v>
      </c>
      <c r="E884" s="406"/>
      <c r="F884" s="406"/>
      <c r="G884" s="406"/>
      <c r="H884" s="406"/>
      <c r="I884" s="406"/>
      <c r="J884" s="406"/>
      <c r="K884" s="415">
        <f t="shared" si="146"/>
        <v>108054.82</v>
      </c>
      <c r="L884" s="404">
        <v>1296657.8400000001</v>
      </c>
    </row>
    <row r="885" spans="1:12">
      <c r="A885" s="37" t="s">
        <v>104</v>
      </c>
      <c r="B885" s="403" t="s">
        <v>110</v>
      </c>
      <c r="C885" s="407" t="s">
        <v>106</v>
      </c>
      <c r="D885" s="406" t="s">
        <v>111</v>
      </c>
      <c r="E885" s="406"/>
      <c r="F885" s="406"/>
      <c r="G885" s="406"/>
      <c r="H885" s="406"/>
      <c r="I885" s="406"/>
      <c r="J885" s="406"/>
      <c r="K885" s="415">
        <f t="shared" si="146"/>
        <v>80163.420833333337</v>
      </c>
      <c r="L885" s="404">
        <v>961961.05</v>
      </c>
    </row>
    <row r="886" spans="1:12">
      <c r="A886" s="37" t="s">
        <v>104</v>
      </c>
      <c r="B886" s="403" t="s">
        <v>112</v>
      </c>
      <c r="C886" s="407" t="s">
        <v>106</v>
      </c>
      <c r="D886" s="406" t="s">
        <v>113</v>
      </c>
      <c r="E886" s="406"/>
      <c r="F886" s="406"/>
      <c r="G886" s="406"/>
      <c r="H886" s="406"/>
      <c r="I886" s="406"/>
      <c r="J886" s="406"/>
      <c r="K886" s="415">
        <f t="shared" si="146"/>
        <v>26169</v>
      </c>
      <c r="L886" s="404">
        <v>314028</v>
      </c>
    </row>
    <row r="887" spans="1:12">
      <c r="A887" s="37" t="s">
        <v>104</v>
      </c>
      <c r="B887" s="403" t="s">
        <v>114</v>
      </c>
      <c r="C887" s="407" t="s">
        <v>106</v>
      </c>
      <c r="D887" s="406" t="s">
        <v>115</v>
      </c>
      <c r="E887" s="406"/>
      <c r="F887" s="406"/>
      <c r="G887" s="406"/>
      <c r="H887" s="406"/>
      <c r="I887" s="406"/>
      <c r="J887" s="406"/>
      <c r="K887" s="415">
        <f t="shared" si="146"/>
        <v>23996.374166666665</v>
      </c>
      <c r="L887" s="404">
        <v>287956.49</v>
      </c>
    </row>
    <row r="888" spans="1:12">
      <c r="A888" s="37" t="s">
        <v>104</v>
      </c>
      <c r="B888" s="403" t="s">
        <v>116</v>
      </c>
      <c r="C888" s="407" t="s">
        <v>106</v>
      </c>
      <c r="D888" s="406" t="s">
        <v>117</v>
      </c>
      <c r="E888" s="406"/>
      <c r="F888" s="406"/>
      <c r="G888" s="406"/>
      <c r="H888" s="406"/>
      <c r="I888" s="406"/>
      <c r="J888" s="406"/>
      <c r="K888" s="415">
        <f t="shared" si="146"/>
        <v>215589.0325</v>
      </c>
      <c r="L888" s="404">
        <v>2587068.39</v>
      </c>
    </row>
    <row r="889" spans="1:12">
      <c r="A889" s="37" t="s">
        <v>104</v>
      </c>
      <c r="B889" s="403" t="s">
        <v>119</v>
      </c>
      <c r="C889" s="407" t="s">
        <v>106</v>
      </c>
      <c r="D889" s="406" t="s">
        <v>235</v>
      </c>
      <c r="E889" s="406"/>
      <c r="F889" s="406"/>
      <c r="G889" s="406"/>
      <c r="H889" s="406"/>
      <c r="I889" s="406"/>
      <c r="J889" s="406"/>
      <c r="K889" s="415">
        <f t="shared" si="146"/>
        <v>78523.12</v>
      </c>
      <c r="L889" s="404">
        <v>942277.44</v>
      </c>
    </row>
    <row r="890" spans="1:12">
      <c r="A890" s="37" t="s">
        <v>104</v>
      </c>
      <c r="B890" s="403" t="s">
        <v>121</v>
      </c>
      <c r="C890" s="407" t="s">
        <v>106</v>
      </c>
      <c r="D890" s="406" t="s">
        <v>122</v>
      </c>
      <c r="E890" s="406"/>
      <c r="F890" s="406"/>
      <c r="G890" s="406"/>
      <c r="H890" s="406"/>
      <c r="I890" s="406"/>
      <c r="J890" s="406"/>
      <c r="K890" s="415">
        <f t="shared" si="146"/>
        <v>79815.199999999997</v>
      </c>
      <c r="L890" s="391">
        <v>957782.4</v>
      </c>
    </row>
    <row r="891" spans="1:12">
      <c r="A891" s="37" t="s">
        <v>104</v>
      </c>
      <c r="B891" s="403" t="s">
        <v>123</v>
      </c>
      <c r="C891" s="407" t="s">
        <v>106</v>
      </c>
      <c r="D891" s="406" t="s">
        <v>124</v>
      </c>
      <c r="E891" s="406"/>
      <c r="F891" s="406"/>
      <c r="G891" s="406"/>
      <c r="H891" s="406"/>
      <c r="I891" s="406"/>
      <c r="J891" s="406"/>
      <c r="K891" s="415">
        <f t="shared" si="146"/>
        <v>42484.75</v>
      </c>
      <c r="L891" s="404">
        <v>509817</v>
      </c>
    </row>
    <row r="892" spans="1:12">
      <c r="A892" s="37"/>
      <c r="B892" s="403"/>
      <c r="C892" s="407"/>
      <c r="D892" s="406"/>
      <c r="E892" s="406"/>
      <c r="F892" s="406"/>
      <c r="G892" s="406"/>
      <c r="H892" s="406"/>
      <c r="I892" s="406"/>
      <c r="J892" s="406"/>
      <c r="K892" s="415"/>
      <c r="L892" s="404"/>
    </row>
    <row r="893" spans="1:12">
      <c r="A893" s="359"/>
      <c r="B893" s="37"/>
      <c r="C893" s="403" t="s">
        <v>106</v>
      </c>
      <c r="D893" s="378" t="s">
        <v>125</v>
      </c>
      <c r="E893" s="378"/>
      <c r="F893" s="378"/>
      <c r="G893" s="378"/>
      <c r="H893" s="378"/>
      <c r="I893" s="378" t="s">
        <v>236</v>
      </c>
      <c r="J893" s="378"/>
      <c r="K893" s="380">
        <f t="shared" ref="K893:L893" si="147">SUM(K883:K891)</f>
        <v>1687138.0774999999</v>
      </c>
      <c r="L893" s="381">
        <f t="shared" si="147"/>
        <v>20245656.93</v>
      </c>
    </row>
    <row r="894" spans="1:12">
      <c r="A894" s="359"/>
      <c r="B894" s="37"/>
      <c r="C894" s="401"/>
      <c r="D894" s="378"/>
      <c r="E894" s="378"/>
      <c r="F894" s="378"/>
      <c r="G894" s="378"/>
      <c r="H894" s="378"/>
      <c r="I894" s="378"/>
      <c r="J894" s="378"/>
      <c r="K894" s="380"/>
      <c r="L894" s="381"/>
    </row>
    <row r="895" spans="1:12">
      <c r="A895" s="37" t="s">
        <v>104</v>
      </c>
      <c r="B895" s="403">
        <v>2111</v>
      </c>
      <c r="C895" s="401"/>
      <c r="D895" s="406" t="s">
        <v>127</v>
      </c>
      <c r="E895" s="378"/>
      <c r="F895" s="378"/>
      <c r="G895" s="378"/>
      <c r="H895" s="378"/>
      <c r="I895" s="378"/>
      <c r="J895" s="378"/>
      <c r="K895" s="386">
        <f t="shared" ref="K895:K898" si="148">L895/12</f>
        <v>0</v>
      </c>
      <c r="L895" s="408">
        <v>0</v>
      </c>
    </row>
    <row r="896" spans="1:12">
      <c r="A896" s="37" t="s">
        <v>104</v>
      </c>
      <c r="B896" s="403">
        <v>2141</v>
      </c>
      <c r="C896" s="407" t="s">
        <v>106</v>
      </c>
      <c r="D896" s="406" t="s">
        <v>129</v>
      </c>
      <c r="E896" s="378"/>
      <c r="F896" s="378"/>
      <c r="G896" s="378"/>
      <c r="H896" s="378"/>
      <c r="I896" s="378"/>
      <c r="J896" s="378"/>
      <c r="K896" s="386">
        <f t="shared" si="148"/>
        <v>0</v>
      </c>
      <c r="L896" s="408">
        <v>0</v>
      </c>
    </row>
    <row r="897" spans="1:12">
      <c r="A897" s="37" t="s">
        <v>104</v>
      </c>
      <c r="B897" s="403">
        <v>2161</v>
      </c>
      <c r="C897" s="407" t="s">
        <v>106</v>
      </c>
      <c r="D897" s="406" t="s">
        <v>131</v>
      </c>
      <c r="E897" s="378"/>
      <c r="F897" s="378"/>
      <c r="G897" s="378"/>
      <c r="H897" s="378"/>
      <c r="I897" s="378"/>
      <c r="J897" s="378"/>
      <c r="K897" s="386">
        <f t="shared" si="148"/>
        <v>0</v>
      </c>
      <c r="L897" s="408">
        <v>0</v>
      </c>
    </row>
    <row r="898" spans="1:12">
      <c r="A898" s="37" t="s">
        <v>104</v>
      </c>
      <c r="B898" s="403">
        <v>2911</v>
      </c>
      <c r="C898" s="407" t="s">
        <v>106</v>
      </c>
      <c r="D898" s="406" t="s">
        <v>186</v>
      </c>
      <c r="E898" s="378"/>
      <c r="F898" s="378"/>
      <c r="G898" s="378"/>
      <c r="H898" s="378"/>
      <c r="I898" s="378"/>
      <c r="J898" s="378"/>
      <c r="K898" s="386">
        <f t="shared" si="148"/>
        <v>0</v>
      </c>
      <c r="L898" s="408">
        <v>0</v>
      </c>
    </row>
    <row r="899" spans="1:12">
      <c r="A899" s="37"/>
      <c r="B899" s="403"/>
      <c r="C899" s="407"/>
      <c r="D899" s="406"/>
      <c r="E899" s="378"/>
      <c r="F899" s="378"/>
      <c r="G899" s="378"/>
      <c r="H899" s="378"/>
      <c r="I899" s="378"/>
      <c r="J899" s="378"/>
      <c r="K899" s="386"/>
      <c r="L899" s="408"/>
    </row>
    <row r="900" spans="1:12">
      <c r="A900" s="359"/>
      <c r="B900" s="37"/>
      <c r="C900" s="407" t="s">
        <v>106</v>
      </c>
      <c r="D900" s="378" t="s">
        <v>125</v>
      </c>
      <c r="E900" s="378"/>
      <c r="F900" s="378"/>
      <c r="G900" s="378"/>
      <c r="H900" s="378"/>
      <c r="I900" s="378" t="s">
        <v>236</v>
      </c>
      <c r="J900" s="378"/>
      <c r="K900" s="380">
        <f t="shared" ref="K900:L900" si="149">SUM(K895:K898)</f>
        <v>0</v>
      </c>
      <c r="L900" s="381">
        <f t="shared" si="149"/>
        <v>0</v>
      </c>
    </row>
    <row r="901" spans="1:12">
      <c r="A901" s="359"/>
      <c r="B901" s="37"/>
      <c r="C901" s="37"/>
      <c r="D901" s="379"/>
      <c r="E901" s="378"/>
      <c r="F901" s="378"/>
      <c r="G901" s="378"/>
      <c r="H901" s="378"/>
      <c r="I901" s="378"/>
      <c r="J901" s="378"/>
      <c r="K901" s="380"/>
      <c r="L901" s="381"/>
    </row>
    <row r="902" spans="1:12">
      <c r="A902" s="359"/>
      <c r="B902" s="37"/>
      <c r="C902" s="37"/>
      <c r="D902" s="379"/>
      <c r="E902" s="378"/>
      <c r="F902" s="378"/>
      <c r="G902" s="378"/>
      <c r="H902" s="378"/>
      <c r="I902" s="378"/>
      <c r="J902" s="378"/>
      <c r="K902" s="380"/>
      <c r="L902" s="381"/>
    </row>
    <row r="903" spans="1:12">
      <c r="A903" s="359"/>
      <c r="B903" s="37"/>
      <c r="C903" s="37"/>
      <c r="D903" s="379"/>
      <c r="E903" s="378"/>
      <c r="F903" s="378"/>
      <c r="G903" s="378"/>
      <c r="H903" s="378"/>
      <c r="I903" s="378"/>
      <c r="J903" s="378"/>
      <c r="K903" s="380"/>
      <c r="L903" s="381"/>
    </row>
    <row r="904" spans="1:12">
      <c r="A904" s="359"/>
      <c r="B904" s="37"/>
      <c r="C904" s="37"/>
      <c r="D904" s="379"/>
      <c r="E904" s="378"/>
      <c r="F904" s="378"/>
      <c r="G904" s="378"/>
      <c r="H904" s="378"/>
      <c r="I904" s="378"/>
      <c r="J904" s="378"/>
      <c r="K904" s="380"/>
      <c r="L904" s="381"/>
    </row>
    <row r="905" spans="1:12">
      <c r="A905" s="37" t="s">
        <v>104</v>
      </c>
      <c r="B905" s="403">
        <v>3111</v>
      </c>
      <c r="C905" s="37"/>
      <c r="D905" s="406" t="s">
        <v>244</v>
      </c>
      <c r="E905" s="379"/>
      <c r="F905" s="379"/>
      <c r="G905" s="379"/>
      <c r="H905" s="379"/>
      <c r="I905" s="379"/>
      <c r="J905" s="379"/>
      <c r="K905" s="386">
        <f t="shared" ref="K905:K913" si="150">L905/12</f>
        <v>17500</v>
      </c>
      <c r="L905" s="414">
        <v>210000</v>
      </c>
    </row>
    <row r="906" spans="1:12">
      <c r="A906" s="37" t="s">
        <v>104</v>
      </c>
      <c r="B906" s="403">
        <v>3131</v>
      </c>
      <c r="C906" s="403" t="s">
        <v>106</v>
      </c>
      <c r="D906" s="406" t="s">
        <v>169</v>
      </c>
      <c r="E906" s="379"/>
      <c r="F906" s="379"/>
      <c r="G906" s="379"/>
      <c r="H906" s="379"/>
      <c r="I906" s="379"/>
      <c r="J906" s="379"/>
      <c r="K906" s="386">
        <f t="shared" si="150"/>
        <v>1250</v>
      </c>
      <c r="L906" s="408">
        <v>15000</v>
      </c>
    </row>
    <row r="907" spans="1:12">
      <c r="A907" s="37" t="s">
        <v>104</v>
      </c>
      <c r="B907" s="403">
        <v>3141</v>
      </c>
      <c r="C907" s="403" t="s">
        <v>106</v>
      </c>
      <c r="D907" s="406" t="s">
        <v>150</v>
      </c>
      <c r="E907" s="378"/>
      <c r="F907" s="378"/>
      <c r="G907" s="378"/>
      <c r="H907" s="378"/>
      <c r="I907" s="378"/>
      <c r="J907" s="378"/>
      <c r="K907" s="386">
        <f t="shared" si="150"/>
        <v>3333.3333333333335</v>
      </c>
      <c r="L907" s="408">
        <v>40000</v>
      </c>
    </row>
    <row r="908" spans="1:12">
      <c r="A908" s="37" t="s">
        <v>104</v>
      </c>
      <c r="B908" s="403">
        <v>3221</v>
      </c>
      <c r="C908" s="407" t="s">
        <v>106</v>
      </c>
      <c r="D908" s="406" t="s">
        <v>171</v>
      </c>
      <c r="E908" s="378"/>
      <c r="F908" s="378"/>
      <c r="G908" s="378"/>
      <c r="H908" s="378"/>
      <c r="I908" s="378"/>
      <c r="J908" s="378"/>
      <c r="K908" s="386">
        <f t="shared" si="150"/>
        <v>0</v>
      </c>
      <c r="L908" s="408">
        <v>0</v>
      </c>
    </row>
    <row r="909" spans="1:12">
      <c r="A909" s="37" t="s">
        <v>104</v>
      </c>
      <c r="B909" s="403">
        <v>3361</v>
      </c>
      <c r="C909" s="407" t="s">
        <v>106</v>
      </c>
      <c r="D909" s="406" t="s">
        <v>134</v>
      </c>
      <c r="E909" s="378"/>
      <c r="F909" s="378"/>
      <c r="G909" s="378"/>
      <c r="H909" s="378"/>
      <c r="I909" s="378"/>
      <c r="J909" s="378"/>
      <c r="K909" s="386">
        <f t="shared" si="150"/>
        <v>0</v>
      </c>
      <c r="L909" s="408">
        <v>0</v>
      </c>
    </row>
    <row r="910" spans="1:12">
      <c r="A910" s="37" t="s">
        <v>104</v>
      </c>
      <c r="B910" s="403">
        <v>3711</v>
      </c>
      <c r="C910" s="407" t="s">
        <v>106</v>
      </c>
      <c r="D910" s="406" t="s">
        <v>135</v>
      </c>
      <c r="E910" s="378"/>
      <c r="F910" s="378"/>
      <c r="G910" s="378"/>
      <c r="H910" s="378"/>
      <c r="I910" s="378"/>
      <c r="J910" s="378"/>
      <c r="K910" s="386">
        <f t="shared" si="150"/>
        <v>0</v>
      </c>
      <c r="L910" s="408">
        <v>0</v>
      </c>
    </row>
    <row r="911" spans="1:12">
      <c r="A911" s="37" t="s">
        <v>104</v>
      </c>
      <c r="B911" s="403">
        <v>3721</v>
      </c>
      <c r="C911" s="407" t="s">
        <v>106</v>
      </c>
      <c r="D911" s="406" t="s">
        <v>137</v>
      </c>
      <c r="E911" s="378"/>
      <c r="F911" s="378"/>
      <c r="G911" s="378"/>
      <c r="H911" s="378"/>
      <c r="I911" s="378"/>
      <c r="J911" s="378"/>
      <c r="K911" s="386">
        <f t="shared" si="150"/>
        <v>0</v>
      </c>
      <c r="L911" s="408">
        <v>0</v>
      </c>
    </row>
    <row r="912" spans="1:12">
      <c r="A912" s="37" t="s">
        <v>104</v>
      </c>
      <c r="B912" s="403">
        <v>3751</v>
      </c>
      <c r="C912" s="407" t="s">
        <v>106</v>
      </c>
      <c r="D912" s="406" t="s">
        <v>139</v>
      </c>
      <c r="E912" s="378"/>
      <c r="F912" s="378"/>
      <c r="G912" s="378"/>
      <c r="H912" s="378"/>
      <c r="I912" s="378"/>
      <c r="J912" s="378"/>
      <c r="K912" s="386">
        <f t="shared" si="150"/>
        <v>0</v>
      </c>
      <c r="L912" s="408">
        <v>0</v>
      </c>
    </row>
    <row r="913" spans="1:12">
      <c r="A913" s="37" t="s">
        <v>104</v>
      </c>
      <c r="B913" s="403">
        <v>3821</v>
      </c>
      <c r="C913" s="407" t="s">
        <v>106</v>
      </c>
      <c r="D913" s="406" t="s">
        <v>172</v>
      </c>
      <c r="E913" s="378"/>
      <c r="F913" s="378"/>
      <c r="G913" s="378"/>
      <c r="H913" s="378"/>
      <c r="I913" s="378"/>
      <c r="J913" s="378"/>
      <c r="K913" s="386">
        <f t="shared" si="150"/>
        <v>66666.666666666672</v>
      </c>
      <c r="L913" s="408">
        <v>800000</v>
      </c>
    </row>
    <row r="914" spans="1:12">
      <c r="A914" s="359"/>
      <c r="B914" s="37"/>
      <c r="C914" s="407" t="s">
        <v>106</v>
      </c>
      <c r="D914" s="378" t="s">
        <v>125</v>
      </c>
      <c r="E914" s="378"/>
      <c r="F914" s="378"/>
      <c r="G914" s="378"/>
      <c r="H914" s="378"/>
      <c r="I914" s="378" t="s">
        <v>236</v>
      </c>
      <c r="J914" s="378"/>
      <c r="K914" s="380">
        <f t="shared" ref="K914:L914" si="151">SUM(K905:K913)</f>
        <v>88750</v>
      </c>
      <c r="L914" s="381">
        <f t="shared" si="151"/>
        <v>1065000</v>
      </c>
    </row>
    <row r="915" spans="1:12">
      <c r="A915" s="359"/>
      <c r="B915" s="37"/>
      <c r="C915" s="37"/>
      <c r="D915" s="378"/>
      <c r="E915" s="378"/>
      <c r="F915" s="378"/>
      <c r="G915" s="378"/>
      <c r="H915" s="378"/>
      <c r="I915" s="378"/>
      <c r="J915" s="378"/>
      <c r="K915" s="380"/>
      <c r="L915" s="381"/>
    </row>
    <row r="916" spans="1:12">
      <c r="A916" s="359"/>
      <c r="B916" s="37"/>
      <c r="C916" s="37"/>
      <c r="D916" s="378" t="s">
        <v>140</v>
      </c>
      <c r="E916" s="378"/>
      <c r="F916" s="378"/>
      <c r="G916" s="378"/>
      <c r="H916" s="378"/>
      <c r="I916" s="378" t="s">
        <v>255</v>
      </c>
      <c r="J916" s="378"/>
      <c r="K916" s="380">
        <f t="shared" ref="K916:L916" si="152">SUM(K893,K900,K914)</f>
        <v>1775888.0774999999</v>
      </c>
      <c r="L916" s="381">
        <f t="shared" si="152"/>
        <v>21310656.93</v>
      </c>
    </row>
    <row r="917" spans="1:12">
      <c r="A917" s="359"/>
      <c r="B917" s="378"/>
      <c r="C917" s="37"/>
      <c r="D917" s="378"/>
      <c r="E917" s="378"/>
      <c r="F917" s="378"/>
      <c r="G917" s="378"/>
      <c r="H917" s="378"/>
      <c r="I917" s="378"/>
      <c r="J917" s="378"/>
      <c r="K917" s="380"/>
      <c r="L917" s="381"/>
    </row>
    <row r="918" spans="1:12">
      <c r="A918" s="359"/>
      <c r="B918" s="37"/>
      <c r="C918" s="378"/>
      <c r="D918" s="378" t="s">
        <v>152</v>
      </c>
      <c r="E918" s="378"/>
      <c r="F918" s="359"/>
      <c r="G918" s="359"/>
      <c r="H918" s="378"/>
      <c r="I918" s="359" t="s">
        <v>282</v>
      </c>
      <c r="J918" s="359"/>
      <c r="K918" s="380">
        <f>SUM(K916,K871,K836,K803,K766,K729)</f>
        <v>4655818.7133333329</v>
      </c>
      <c r="L918" s="381">
        <f>SUM(L916,L871,L836,L803,L766,L729)</f>
        <v>55869824.559999995</v>
      </c>
    </row>
    <row r="919" spans="1:12">
      <c r="A919" s="359"/>
      <c r="B919" s="37"/>
      <c r="C919" s="37"/>
      <c r="D919" s="359"/>
      <c r="E919" s="378"/>
      <c r="F919" s="359"/>
      <c r="G919" s="359"/>
      <c r="H919" s="359"/>
      <c r="I919" s="359"/>
      <c r="J919" s="359"/>
      <c r="K919" s="380"/>
      <c r="L919" s="381"/>
    </row>
    <row r="920" spans="1:12">
      <c r="A920" s="360" t="s">
        <v>91</v>
      </c>
      <c r="B920" s="359">
        <v>3</v>
      </c>
      <c r="C920" s="37"/>
      <c r="D920" s="378" t="s">
        <v>466</v>
      </c>
      <c r="E920" s="378"/>
      <c r="F920" s="359"/>
      <c r="G920" s="359"/>
      <c r="H920" s="359"/>
      <c r="I920" s="359"/>
      <c r="J920" s="359"/>
      <c r="K920" s="380"/>
      <c r="L920" s="381"/>
    </row>
    <row r="921" spans="1:12">
      <c r="A921" s="360" t="s">
        <v>94</v>
      </c>
      <c r="B921" s="359">
        <v>2</v>
      </c>
      <c r="C921" s="122"/>
      <c r="D921" s="378" t="s">
        <v>467</v>
      </c>
      <c r="E921" s="378"/>
      <c r="F921" s="359"/>
      <c r="G921" s="359"/>
      <c r="H921" s="359"/>
      <c r="I921" s="359"/>
      <c r="J921" s="359"/>
      <c r="K921" s="380"/>
      <c r="L921" s="381"/>
    </row>
    <row r="922" spans="1:12">
      <c r="A922" s="360" t="s">
        <v>96</v>
      </c>
      <c r="B922" s="359">
        <v>1</v>
      </c>
      <c r="C922" s="122"/>
      <c r="D922" s="378" t="s">
        <v>469</v>
      </c>
      <c r="E922" s="378"/>
      <c r="F922" s="359"/>
      <c r="G922" s="359"/>
      <c r="H922" s="359"/>
      <c r="I922" s="359"/>
      <c r="J922" s="359"/>
      <c r="K922" s="380"/>
      <c r="L922" s="381"/>
    </row>
    <row r="923" spans="1:12">
      <c r="A923" s="360" t="s">
        <v>97</v>
      </c>
      <c r="B923" s="376" t="s">
        <v>66</v>
      </c>
      <c r="C923" s="122"/>
      <c r="D923" s="378" t="s">
        <v>229</v>
      </c>
      <c r="E923" s="378"/>
      <c r="F923" s="378"/>
      <c r="G923" s="378"/>
      <c r="H923" s="378"/>
      <c r="I923" s="378"/>
      <c r="J923" s="378"/>
      <c r="K923" s="380"/>
      <c r="L923" s="381"/>
    </row>
    <row r="924" spans="1:12">
      <c r="A924" s="360" t="s">
        <v>99</v>
      </c>
      <c r="B924" s="359">
        <v>12</v>
      </c>
      <c r="C924" s="122"/>
      <c r="D924" s="378" t="s">
        <v>471</v>
      </c>
      <c r="E924" s="378"/>
      <c r="F924" s="378"/>
      <c r="G924" s="378"/>
      <c r="H924" s="378"/>
      <c r="I924" s="378"/>
      <c r="J924" s="378"/>
      <c r="K924" s="380"/>
      <c r="L924" s="381"/>
    </row>
    <row r="925" spans="1:12">
      <c r="A925" s="359"/>
      <c r="B925" s="37"/>
      <c r="C925" s="122"/>
      <c r="D925" s="378"/>
      <c r="E925" s="378"/>
      <c r="F925" s="378"/>
      <c r="G925" s="378"/>
      <c r="H925" s="378"/>
      <c r="I925" s="378"/>
      <c r="J925" s="378"/>
      <c r="K925" s="380"/>
      <c r="L925" s="381"/>
    </row>
    <row r="926" spans="1:12">
      <c r="A926" s="445"/>
      <c r="B926" s="384"/>
      <c r="C926" s="37"/>
      <c r="D926" s="378" t="s">
        <v>102</v>
      </c>
      <c r="E926" s="385" t="s">
        <v>474</v>
      </c>
      <c r="F926" s="385"/>
      <c r="G926" s="385"/>
      <c r="H926" s="385"/>
      <c r="I926" s="385"/>
      <c r="J926" s="385"/>
      <c r="K926" s="456"/>
      <c r="L926" s="457"/>
    </row>
    <row r="927" spans="1:12">
      <c r="A927" s="445"/>
      <c r="B927" s="384"/>
      <c r="C927" s="384" t="s">
        <v>473</v>
      </c>
      <c r="D927" s="385"/>
      <c r="E927" s="385"/>
      <c r="F927" s="385"/>
      <c r="G927" s="385"/>
      <c r="H927" s="385"/>
      <c r="I927" s="385"/>
      <c r="J927" s="385"/>
      <c r="K927" s="456"/>
      <c r="L927" s="457"/>
    </row>
    <row r="928" spans="1:12">
      <c r="A928" s="37" t="s">
        <v>104</v>
      </c>
      <c r="B928" s="403" t="s">
        <v>105</v>
      </c>
      <c r="C928" s="384"/>
      <c r="D928" s="406" t="s">
        <v>107</v>
      </c>
      <c r="E928" s="406"/>
      <c r="F928" s="406"/>
      <c r="G928" s="406"/>
      <c r="H928" s="406"/>
      <c r="I928" s="406"/>
      <c r="J928" s="406"/>
      <c r="K928" s="415">
        <f t="shared" ref="K928:K935" si="153">L928/12</f>
        <v>81656.72</v>
      </c>
      <c r="L928" s="404">
        <v>979880.64</v>
      </c>
    </row>
    <row r="929" spans="1:12">
      <c r="A929" s="37" t="s">
        <v>104</v>
      </c>
      <c r="B929" s="403" t="s">
        <v>108</v>
      </c>
      <c r="C929" s="407" t="s">
        <v>106</v>
      </c>
      <c r="D929" s="406" t="s">
        <v>109</v>
      </c>
      <c r="E929" s="406"/>
      <c r="F929" s="406"/>
      <c r="G929" s="406"/>
      <c r="H929" s="406"/>
      <c r="I929" s="406"/>
      <c r="J929" s="406"/>
      <c r="K929" s="415">
        <f t="shared" si="153"/>
        <v>22425.48</v>
      </c>
      <c r="L929" s="404">
        <v>269105.76</v>
      </c>
    </row>
    <row r="930" spans="1:12">
      <c r="A930" s="37" t="s">
        <v>104</v>
      </c>
      <c r="B930" s="403" t="s">
        <v>112</v>
      </c>
      <c r="C930" s="407" t="s">
        <v>106</v>
      </c>
      <c r="D930" s="406" t="s">
        <v>113</v>
      </c>
      <c r="E930" s="406"/>
      <c r="F930" s="406"/>
      <c r="G930" s="406"/>
      <c r="H930" s="406"/>
      <c r="I930" s="406"/>
      <c r="J930" s="406"/>
      <c r="K930" s="415">
        <f t="shared" si="153"/>
        <v>1391</v>
      </c>
      <c r="L930" s="404">
        <v>16692</v>
      </c>
    </row>
    <row r="931" spans="1:12">
      <c r="A931" s="37" t="s">
        <v>104</v>
      </c>
      <c r="B931" s="403" t="s">
        <v>114</v>
      </c>
      <c r="C931" s="407" t="s">
        <v>106</v>
      </c>
      <c r="D931" s="406" t="s">
        <v>115</v>
      </c>
      <c r="E931" s="406"/>
      <c r="F931" s="406"/>
      <c r="G931" s="406"/>
      <c r="H931" s="406"/>
      <c r="I931" s="406"/>
      <c r="J931" s="406"/>
      <c r="K931" s="415">
        <f t="shared" si="153"/>
        <v>2003.7025000000001</v>
      </c>
      <c r="L931" s="404">
        <v>24044.43</v>
      </c>
    </row>
    <row r="932" spans="1:12">
      <c r="A932" s="37" t="s">
        <v>104</v>
      </c>
      <c r="B932" s="403" t="s">
        <v>116</v>
      </c>
      <c r="C932" s="407" t="s">
        <v>106</v>
      </c>
      <c r="D932" s="406" t="s">
        <v>117</v>
      </c>
      <c r="E932" s="406"/>
      <c r="F932" s="406"/>
      <c r="G932" s="406"/>
      <c r="H932" s="406"/>
      <c r="I932" s="406"/>
      <c r="J932" s="406"/>
      <c r="K932" s="415">
        <f t="shared" si="153"/>
        <v>24267.550833333331</v>
      </c>
      <c r="L932" s="404">
        <v>291210.61</v>
      </c>
    </row>
    <row r="933" spans="1:12">
      <c r="A933" s="37" t="s">
        <v>104</v>
      </c>
      <c r="B933" s="403" t="s">
        <v>119</v>
      </c>
      <c r="C933" s="407" t="s">
        <v>106</v>
      </c>
      <c r="D933" s="406" t="s">
        <v>235</v>
      </c>
      <c r="E933" s="406"/>
      <c r="F933" s="406"/>
      <c r="G933" s="406"/>
      <c r="H933" s="406"/>
      <c r="I933" s="406"/>
      <c r="J933" s="406"/>
      <c r="K933" s="415">
        <f t="shared" si="153"/>
        <v>40162.159999999996</v>
      </c>
      <c r="L933" s="404">
        <v>481945.92</v>
      </c>
    </row>
    <row r="934" spans="1:12">
      <c r="A934" s="37" t="s">
        <v>104</v>
      </c>
      <c r="B934" s="403" t="s">
        <v>121</v>
      </c>
      <c r="C934" s="407" t="s">
        <v>106</v>
      </c>
      <c r="D934" s="406" t="s">
        <v>122</v>
      </c>
      <c r="E934" s="406"/>
      <c r="F934" s="406"/>
      <c r="G934" s="406"/>
      <c r="H934" s="406"/>
      <c r="I934" s="406"/>
      <c r="J934" s="406"/>
      <c r="K934" s="415">
        <f t="shared" si="153"/>
        <v>4484</v>
      </c>
      <c r="L934" s="391">
        <v>53808</v>
      </c>
    </row>
    <row r="935" spans="1:12">
      <c r="A935" s="37" t="s">
        <v>104</v>
      </c>
      <c r="B935" s="403" t="s">
        <v>123</v>
      </c>
      <c r="C935" s="407" t="s">
        <v>106</v>
      </c>
      <c r="D935" s="406" t="s">
        <v>124</v>
      </c>
      <c r="E935" s="406"/>
      <c r="F935" s="406"/>
      <c r="G935" s="406"/>
      <c r="H935" s="406"/>
      <c r="I935" s="406"/>
      <c r="J935" s="406"/>
      <c r="K935" s="415">
        <f t="shared" si="153"/>
        <v>2332.9166666666665</v>
      </c>
      <c r="L935" s="404">
        <v>27995</v>
      </c>
    </row>
    <row r="936" spans="1:12">
      <c r="A936" s="359"/>
      <c r="B936" s="376"/>
      <c r="C936" s="403" t="s">
        <v>106</v>
      </c>
      <c r="D936" s="378" t="s">
        <v>125</v>
      </c>
      <c r="E936" s="378"/>
      <c r="F936" s="378"/>
      <c r="G936" s="378"/>
      <c r="H936" s="378"/>
      <c r="I936" s="378" t="s">
        <v>236</v>
      </c>
      <c r="J936" s="378"/>
      <c r="K936" s="380">
        <f t="shared" ref="K936:L936" si="154">SUM(K928:K935)</f>
        <v>178723.53</v>
      </c>
      <c r="L936" s="381">
        <f t="shared" si="154"/>
        <v>2144682.36</v>
      </c>
    </row>
    <row r="937" spans="1:12">
      <c r="A937" s="359"/>
      <c r="B937" s="376"/>
      <c r="C937" s="383"/>
      <c r="D937" s="378"/>
      <c r="E937" s="378"/>
      <c r="F937" s="378"/>
      <c r="G937" s="378"/>
      <c r="H937" s="378"/>
      <c r="I937" s="378"/>
      <c r="J937" s="378"/>
      <c r="K937" s="380"/>
      <c r="L937" s="381"/>
    </row>
    <row r="938" spans="1:12">
      <c r="A938" s="359"/>
      <c r="B938" s="376"/>
      <c r="C938" s="383"/>
      <c r="D938" s="378"/>
      <c r="E938" s="378"/>
      <c r="F938" s="378"/>
      <c r="G938" s="378"/>
      <c r="H938" s="378"/>
      <c r="I938" s="378"/>
      <c r="J938" s="378"/>
      <c r="K938" s="380"/>
      <c r="L938" s="381"/>
    </row>
    <row r="939" spans="1:12">
      <c r="A939" s="37" t="s">
        <v>104</v>
      </c>
      <c r="B939" s="403">
        <v>2111</v>
      </c>
      <c r="C939" s="383"/>
      <c r="D939" s="406" t="s">
        <v>127</v>
      </c>
      <c r="E939" s="378"/>
      <c r="F939" s="378"/>
      <c r="G939" s="378"/>
      <c r="H939" s="378"/>
      <c r="I939" s="378"/>
      <c r="J939" s="378"/>
      <c r="K939" s="386">
        <f t="shared" ref="K939:K942" si="155">L939/12</f>
        <v>0</v>
      </c>
      <c r="L939" s="408">
        <v>0</v>
      </c>
    </row>
    <row r="940" spans="1:12">
      <c r="A940" s="37" t="s">
        <v>104</v>
      </c>
      <c r="B940" s="403">
        <v>2161</v>
      </c>
      <c r="C940" s="407" t="s">
        <v>106</v>
      </c>
      <c r="D940" s="406" t="s">
        <v>131</v>
      </c>
      <c r="E940" s="378"/>
      <c r="F940" s="378"/>
      <c r="G940" s="378"/>
      <c r="H940" s="378"/>
      <c r="I940" s="378"/>
      <c r="J940" s="378"/>
      <c r="K940" s="386">
        <f t="shared" si="155"/>
        <v>0</v>
      </c>
      <c r="L940" s="408">
        <v>0</v>
      </c>
    </row>
    <row r="941" spans="1:12">
      <c r="A941" s="37" t="s">
        <v>104</v>
      </c>
      <c r="B941" s="403">
        <v>2611</v>
      </c>
      <c r="C941" s="407" t="s">
        <v>106</v>
      </c>
      <c r="D941" s="406" t="s">
        <v>133</v>
      </c>
      <c r="E941" s="378"/>
      <c r="F941" s="378"/>
      <c r="G941" s="378"/>
      <c r="H941" s="378"/>
      <c r="I941" s="378"/>
      <c r="J941" s="378"/>
      <c r="K941" s="386">
        <f t="shared" si="155"/>
        <v>0</v>
      </c>
      <c r="L941" s="408">
        <v>0</v>
      </c>
    </row>
    <row r="942" spans="1:12">
      <c r="A942" s="37" t="s">
        <v>104</v>
      </c>
      <c r="B942" s="403">
        <v>2911</v>
      </c>
      <c r="C942" s="407" t="s">
        <v>106</v>
      </c>
      <c r="D942" s="406" t="s">
        <v>186</v>
      </c>
      <c r="E942" s="378"/>
      <c r="F942" s="378"/>
      <c r="G942" s="378"/>
      <c r="H942" s="378"/>
      <c r="I942" s="378"/>
      <c r="J942" s="378"/>
      <c r="K942" s="386">
        <f t="shared" si="155"/>
        <v>0</v>
      </c>
      <c r="L942" s="408">
        <v>0</v>
      </c>
    </row>
    <row r="943" spans="1:12">
      <c r="A943" s="37"/>
      <c r="B943" s="403"/>
      <c r="C943" s="407"/>
      <c r="D943" s="406"/>
      <c r="E943" s="378"/>
      <c r="F943" s="378"/>
      <c r="G943" s="378"/>
      <c r="H943" s="378"/>
      <c r="I943" s="378"/>
      <c r="J943" s="378"/>
      <c r="K943" s="386"/>
      <c r="L943" s="408"/>
    </row>
    <row r="944" spans="1:12">
      <c r="A944" s="359"/>
      <c r="B944" s="37"/>
      <c r="C944" s="407" t="s">
        <v>106</v>
      </c>
      <c r="D944" s="378" t="s">
        <v>125</v>
      </c>
      <c r="E944" s="378"/>
      <c r="F944" s="378"/>
      <c r="G944" s="378"/>
      <c r="H944" s="378"/>
      <c r="I944" s="378" t="s">
        <v>236</v>
      </c>
      <c r="J944" s="378"/>
      <c r="K944" s="380">
        <f t="shared" ref="K944:L944" si="156">SUM(K939:K942)</f>
        <v>0</v>
      </c>
      <c r="L944" s="381">
        <f t="shared" si="156"/>
        <v>0</v>
      </c>
    </row>
    <row r="945" spans="1:12">
      <c r="A945" s="359"/>
      <c r="B945" s="37"/>
      <c r="C945" s="37"/>
      <c r="D945" s="379"/>
      <c r="E945" s="378"/>
      <c r="F945" s="378"/>
      <c r="G945" s="378"/>
      <c r="H945" s="378"/>
      <c r="I945" s="378"/>
      <c r="J945" s="378"/>
      <c r="K945" s="380"/>
      <c r="L945" s="381"/>
    </row>
    <row r="946" spans="1:12">
      <c r="A946" s="359"/>
      <c r="B946" s="37"/>
      <c r="C946" s="37"/>
      <c r="D946" s="379"/>
      <c r="E946" s="378"/>
      <c r="F946" s="378"/>
      <c r="G946" s="378"/>
      <c r="H946" s="378"/>
      <c r="I946" s="378"/>
      <c r="J946" s="378"/>
      <c r="K946" s="380"/>
      <c r="L946" s="381"/>
    </row>
    <row r="947" spans="1:12">
      <c r="A947" s="37" t="s">
        <v>104</v>
      </c>
      <c r="B947" s="403">
        <v>3111</v>
      </c>
      <c r="C947" s="37"/>
      <c r="D947" s="406" t="s">
        <v>244</v>
      </c>
      <c r="E947" s="378"/>
      <c r="F947" s="378"/>
      <c r="G947" s="378"/>
      <c r="H947" s="378"/>
      <c r="I947" s="378"/>
      <c r="J947" s="378"/>
      <c r="K947" s="386">
        <f t="shared" ref="K947:K956" si="157">L947/12</f>
        <v>666.66666666666663</v>
      </c>
      <c r="L947" s="414">
        <v>8000</v>
      </c>
    </row>
    <row r="948" spans="1:12">
      <c r="A948" s="37" t="s">
        <v>104</v>
      </c>
      <c r="B948" s="403">
        <v>3131</v>
      </c>
      <c r="C948" s="403" t="s">
        <v>106</v>
      </c>
      <c r="D948" s="406" t="s">
        <v>169</v>
      </c>
      <c r="E948" s="378"/>
      <c r="F948" s="378"/>
      <c r="G948" s="378"/>
      <c r="H948" s="378"/>
      <c r="I948" s="378"/>
      <c r="J948" s="378"/>
      <c r="K948" s="386">
        <f t="shared" si="157"/>
        <v>1250</v>
      </c>
      <c r="L948" s="412">
        <v>15000</v>
      </c>
    </row>
    <row r="949" spans="1:12">
      <c r="A949" s="37" t="s">
        <v>104</v>
      </c>
      <c r="B949" s="403">
        <v>3221</v>
      </c>
      <c r="C949" s="403" t="s">
        <v>106</v>
      </c>
      <c r="D949" s="406" t="s">
        <v>171</v>
      </c>
      <c r="E949" s="378"/>
      <c r="F949" s="378"/>
      <c r="G949" s="378"/>
      <c r="H949" s="378"/>
      <c r="I949" s="378"/>
      <c r="J949" s="378"/>
      <c r="K949" s="386">
        <f t="shared" si="157"/>
        <v>0</v>
      </c>
      <c r="L949" s="412">
        <v>0</v>
      </c>
    </row>
    <row r="950" spans="1:12">
      <c r="A950" s="37" t="s">
        <v>104</v>
      </c>
      <c r="B950" s="403">
        <v>3361</v>
      </c>
      <c r="C950" s="407" t="s">
        <v>106</v>
      </c>
      <c r="D950" s="406" t="s">
        <v>134</v>
      </c>
      <c r="E950" s="378"/>
      <c r="F950" s="378"/>
      <c r="G950" s="378"/>
      <c r="H950" s="378"/>
      <c r="I950" s="378"/>
      <c r="J950" s="378"/>
      <c r="K950" s="386">
        <f t="shared" si="157"/>
        <v>0</v>
      </c>
      <c r="L950" s="412">
        <v>0</v>
      </c>
    </row>
    <row r="951" spans="1:12">
      <c r="A951" s="37" t="s">
        <v>104</v>
      </c>
      <c r="B951" s="403">
        <v>3551</v>
      </c>
      <c r="C951" s="407" t="s">
        <v>106</v>
      </c>
      <c r="D951" s="417" t="s">
        <v>333</v>
      </c>
      <c r="E951" s="378"/>
      <c r="F951" s="378"/>
      <c r="G951" s="378"/>
      <c r="H951" s="378"/>
      <c r="I951" s="378"/>
      <c r="J951" s="378"/>
      <c r="K951" s="386">
        <f t="shared" si="157"/>
        <v>0</v>
      </c>
      <c r="L951" s="412">
        <v>0</v>
      </c>
    </row>
    <row r="952" spans="1:12">
      <c r="A952" s="37" t="s">
        <v>104</v>
      </c>
      <c r="B952" s="403">
        <v>3711</v>
      </c>
      <c r="C952" s="407" t="s">
        <v>106</v>
      </c>
      <c r="D952" s="406" t="s">
        <v>135</v>
      </c>
      <c r="E952" s="378"/>
      <c r="F952" s="378"/>
      <c r="G952" s="378"/>
      <c r="H952" s="378"/>
      <c r="I952" s="378"/>
      <c r="J952" s="378"/>
      <c r="K952" s="386">
        <f t="shared" si="157"/>
        <v>0</v>
      </c>
      <c r="L952" s="412">
        <v>0</v>
      </c>
    </row>
    <row r="953" spans="1:12">
      <c r="A953" s="37" t="s">
        <v>104</v>
      </c>
      <c r="B953" s="403">
        <v>3721</v>
      </c>
      <c r="C953" s="407" t="s">
        <v>106</v>
      </c>
      <c r="D953" s="406" t="s">
        <v>137</v>
      </c>
      <c r="E953" s="378"/>
      <c r="F953" s="378"/>
      <c r="G953" s="378"/>
      <c r="H953" s="378"/>
      <c r="I953" s="378"/>
      <c r="J953" s="378"/>
      <c r="K953" s="386">
        <f t="shared" si="157"/>
        <v>0</v>
      </c>
      <c r="L953" s="412">
        <v>0</v>
      </c>
    </row>
    <row r="954" spans="1:12">
      <c r="A954" s="37" t="s">
        <v>104</v>
      </c>
      <c r="B954" s="403">
        <v>3751</v>
      </c>
      <c r="C954" s="407" t="s">
        <v>106</v>
      </c>
      <c r="D954" s="406" t="s">
        <v>139</v>
      </c>
      <c r="E954" s="378"/>
      <c r="F954" s="378"/>
      <c r="G954" s="378"/>
      <c r="H954" s="378"/>
      <c r="I954" s="378"/>
      <c r="J954" s="378"/>
      <c r="K954" s="386">
        <f t="shared" si="157"/>
        <v>0</v>
      </c>
      <c r="L954" s="412">
        <v>0</v>
      </c>
    </row>
    <row r="955" spans="1:12">
      <c r="A955" s="37" t="s">
        <v>104</v>
      </c>
      <c r="B955" s="403">
        <v>3821</v>
      </c>
      <c r="C955" s="407" t="s">
        <v>106</v>
      </c>
      <c r="D955" s="406" t="s">
        <v>172</v>
      </c>
      <c r="E955" s="378"/>
      <c r="F955" s="378"/>
      <c r="G955" s="378"/>
      <c r="H955" s="378"/>
      <c r="I955" s="378"/>
      <c r="J955" s="378"/>
      <c r="K955" s="386">
        <f t="shared" si="157"/>
        <v>0</v>
      </c>
      <c r="L955" s="412">
        <v>0</v>
      </c>
    </row>
    <row r="956" spans="1:12">
      <c r="A956" s="37" t="s">
        <v>104</v>
      </c>
      <c r="B956" s="403">
        <v>3841</v>
      </c>
      <c r="C956" s="407" t="s">
        <v>106</v>
      </c>
      <c r="D956" s="406" t="s">
        <v>488</v>
      </c>
      <c r="E956" s="379"/>
      <c r="F956" s="379"/>
      <c r="G956" s="379"/>
      <c r="H956" s="379"/>
      <c r="I956" s="379"/>
      <c r="J956" s="379"/>
      <c r="K956" s="386">
        <f t="shared" si="157"/>
        <v>0</v>
      </c>
      <c r="L956" s="414">
        <v>0</v>
      </c>
    </row>
    <row r="957" spans="1:12">
      <c r="A957" s="37"/>
      <c r="B957" s="403"/>
      <c r="C957" s="407"/>
      <c r="D957" s="406"/>
      <c r="E957" s="379"/>
      <c r="F957" s="379"/>
      <c r="G957" s="379"/>
      <c r="H957" s="379"/>
      <c r="I957" s="379"/>
      <c r="J957" s="379"/>
      <c r="K957" s="386"/>
      <c r="L957" s="414"/>
    </row>
    <row r="958" spans="1:12">
      <c r="A958" s="359"/>
      <c r="B958" s="37"/>
      <c r="C958" s="403" t="s">
        <v>106</v>
      </c>
      <c r="D958" s="378" t="s">
        <v>125</v>
      </c>
      <c r="E958" s="378"/>
      <c r="F958" s="378"/>
      <c r="G958" s="378"/>
      <c r="H958" s="378"/>
      <c r="I958" s="378" t="s">
        <v>236</v>
      </c>
      <c r="J958" s="378"/>
      <c r="K958" s="380">
        <f t="shared" ref="K958:L958" si="158">SUM(K947:K956)</f>
        <v>1916.6666666666665</v>
      </c>
      <c r="L958" s="381">
        <f t="shared" si="158"/>
        <v>23000</v>
      </c>
    </row>
    <row r="959" spans="1:12">
      <c r="A959" s="359"/>
      <c r="B959" s="37"/>
      <c r="C959" s="37"/>
      <c r="D959" s="379"/>
      <c r="E959" s="378"/>
      <c r="F959" s="378"/>
      <c r="G959" s="378"/>
      <c r="H959" s="378"/>
      <c r="I959" s="378"/>
      <c r="J959" s="378"/>
      <c r="K959" s="380"/>
      <c r="L959" s="381"/>
    </row>
    <row r="960" spans="1:12">
      <c r="A960" s="359"/>
      <c r="B960" s="37"/>
      <c r="C960" s="37"/>
      <c r="D960" s="379"/>
      <c r="E960" s="378"/>
      <c r="F960" s="378"/>
      <c r="G960" s="378"/>
      <c r="H960" s="378"/>
      <c r="I960" s="378"/>
      <c r="J960" s="378"/>
      <c r="K960" s="380"/>
      <c r="L960" s="381"/>
    </row>
    <row r="961" spans="1:12">
      <c r="A961" s="359"/>
      <c r="B961" s="359"/>
      <c r="C961" s="37"/>
      <c r="D961" s="378" t="s">
        <v>140</v>
      </c>
      <c r="E961" s="378"/>
      <c r="F961" s="378"/>
      <c r="G961" s="378"/>
      <c r="H961" s="378"/>
      <c r="I961" s="378" t="s">
        <v>255</v>
      </c>
      <c r="J961" s="378"/>
      <c r="K961" s="380">
        <f t="shared" ref="K961:L961" si="159">SUM(K958,K944,K936)</f>
        <v>180640.19666666666</v>
      </c>
      <c r="L961" s="381">
        <f t="shared" si="159"/>
        <v>2167682.36</v>
      </c>
    </row>
    <row r="962" spans="1:12">
      <c r="A962" s="359"/>
      <c r="B962" s="359"/>
      <c r="C962" s="37"/>
      <c r="D962" s="359"/>
      <c r="E962" s="378"/>
      <c r="F962" s="378"/>
      <c r="G962" s="378"/>
      <c r="H962" s="378"/>
      <c r="I962" s="378"/>
      <c r="J962" s="378"/>
      <c r="K962" s="380"/>
      <c r="L962" s="381"/>
    </row>
    <row r="963" spans="1:12">
      <c r="A963" s="359"/>
      <c r="B963" s="359"/>
      <c r="C963" s="37"/>
      <c r="D963" s="359"/>
      <c r="E963" s="378"/>
      <c r="F963" s="378"/>
      <c r="G963" s="378"/>
      <c r="H963" s="378"/>
      <c r="I963" s="378"/>
      <c r="J963" s="378"/>
      <c r="K963" s="380"/>
      <c r="L963" s="381"/>
    </row>
    <row r="964" spans="1:12">
      <c r="A964" s="359"/>
      <c r="B964" s="359"/>
      <c r="C964" s="37"/>
      <c r="D964" s="359"/>
      <c r="E964" s="378"/>
      <c r="F964" s="378"/>
      <c r="G964" s="378"/>
      <c r="H964" s="378"/>
      <c r="I964" s="378"/>
      <c r="J964" s="378"/>
      <c r="K964" s="380"/>
      <c r="L964" s="381"/>
    </row>
    <row r="965" spans="1:12">
      <c r="A965" s="359"/>
      <c r="B965" s="359"/>
      <c r="C965" s="37"/>
      <c r="D965" s="359"/>
      <c r="E965" s="378"/>
      <c r="F965" s="378"/>
      <c r="G965" s="378"/>
      <c r="H965" s="378"/>
      <c r="I965" s="378"/>
      <c r="J965" s="378"/>
      <c r="K965" s="380"/>
      <c r="L965" s="381"/>
    </row>
    <row r="966" spans="1:12">
      <c r="A966" s="359"/>
      <c r="B966" s="359"/>
      <c r="C966" s="37"/>
      <c r="D966" s="359"/>
      <c r="E966" s="378"/>
      <c r="F966" s="378"/>
      <c r="G966" s="378"/>
      <c r="H966" s="378"/>
      <c r="I966" s="378"/>
      <c r="J966" s="378"/>
      <c r="K966" s="380"/>
      <c r="L966" s="381"/>
    </row>
    <row r="967" spans="1:12">
      <c r="A967" s="359"/>
      <c r="B967" s="359"/>
      <c r="C967" s="37"/>
      <c r="D967" s="359"/>
      <c r="E967" s="378"/>
      <c r="F967" s="378"/>
      <c r="G967" s="378"/>
      <c r="H967" s="378"/>
      <c r="I967" s="378"/>
      <c r="J967" s="378"/>
      <c r="K967" s="380"/>
      <c r="L967" s="381"/>
    </row>
    <row r="968" spans="1:12">
      <c r="A968" s="359"/>
      <c r="B968" s="359"/>
      <c r="C968" s="37"/>
      <c r="D968" s="359"/>
      <c r="E968" s="378"/>
      <c r="F968" s="378"/>
      <c r="G968" s="378"/>
      <c r="H968" s="378"/>
      <c r="I968" s="378"/>
      <c r="J968" s="378"/>
      <c r="K968" s="380"/>
      <c r="L968" s="381"/>
    </row>
    <row r="969" spans="1:12">
      <c r="A969" s="359"/>
      <c r="B969" s="359"/>
      <c r="C969" s="37"/>
      <c r="D969" s="359"/>
      <c r="E969" s="378"/>
      <c r="F969" s="378"/>
      <c r="G969" s="378"/>
      <c r="H969" s="378"/>
      <c r="I969" s="378"/>
      <c r="J969" s="378"/>
      <c r="K969" s="380"/>
      <c r="L969" s="381"/>
    </row>
    <row r="970" spans="1:12">
      <c r="A970" s="359"/>
      <c r="B970" s="359"/>
      <c r="C970" s="37"/>
      <c r="D970" s="359"/>
      <c r="E970" s="378"/>
      <c r="F970" s="378"/>
      <c r="G970" s="378"/>
      <c r="H970" s="378"/>
      <c r="I970" s="378"/>
      <c r="J970" s="378"/>
      <c r="K970" s="380"/>
      <c r="L970" s="381"/>
    </row>
    <row r="971" spans="1:12">
      <c r="A971" s="360" t="s">
        <v>91</v>
      </c>
      <c r="B971" s="359">
        <v>3</v>
      </c>
      <c r="C971" s="37"/>
      <c r="D971" s="378" t="s">
        <v>466</v>
      </c>
      <c r="E971" s="378"/>
      <c r="F971" s="359"/>
      <c r="G971" s="359"/>
      <c r="H971" s="359"/>
      <c r="I971" s="359"/>
      <c r="J971" s="359"/>
      <c r="K971" s="380"/>
      <c r="L971" s="381"/>
    </row>
    <row r="972" spans="1:12">
      <c r="A972" s="360" t="s">
        <v>94</v>
      </c>
      <c r="B972" s="359">
        <v>2</v>
      </c>
      <c r="C972" s="122"/>
      <c r="D972" s="378" t="s">
        <v>467</v>
      </c>
      <c r="E972" s="378"/>
      <c r="F972" s="359"/>
      <c r="G972" s="359"/>
      <c r="H972" s="359"/>
      <c r="I972" s="359"/>
      <c r="J972" s="359"/>
      <c r="K972" s="380"/>
      <c r="L972" s="381"/>
    </row>
    <row r="973" spans="1:12">
      <c r="A973" s="360" t="s">
        <v>96</v>
      </c>
      <c r="B973" s="359">
        <v>1</v>
      </c>
      <c r="C973" s="122"/>
      <c r="D973" s="378" t="s">
        <v>469</v>
      </c>
      <c r="E973" s="378"/>
      <c r="F973" s="359"/>
      <c r="G973" s="359"/>
      <c r="H973" s="359"/>
      <c r="I973" s="359"/>
      <c r="J973" s="359"/>
      <c r="K973" s="380"/>
      <c r="L973" s="381"/>
    </row>
    <row r="974" spans="1:12">
      <c r="A974" s="360" t="s">
        <v>97</v>
      </c>
      <c r="B974" s="376" t="s">
        <v>66</v>
      </c>
      <c r="C974" s="122"/>
      <c r="D974" s="378" t="s">
        <v>229</v>
      </c>
      <c r="E974" s="378"/>
      <c r="F974" s="378"/>
      <c r="G974" s="378"/>
      <c r="H974" s="378"/>
      <c r="I974" s="378"/>
      <c r="J974" s="378"/>
      <c r="K974" s="380"/>
      <c r="L974" s="381"/>
    </row>
    <row r="975" spans="1:12">
      <c r="A975" s="360" t="s">
        <v>99</v>
      </c>
      <c r="B975" s="359">
        <v>12</v>
      </c>
      <c r="C975" s="122"/>
      <c r="D975" s="378" t="s">
        <v>471</v>
      </c>
      <c r="E975" s="378"/>
      <c r="F975" s="378"/>
      <c r="G975" s="378"/>
      <c r="H975" s="378"/>
      <c r="I975" s="378"/>
      <c r="J975" s="378"/>
      <c r="K975" s="380"/>
      <c r="L975" s="381"/>
    </row>
    <row r="976" spans="1:12">
      <c r="A976" s="359"/>
      <c r="B976" s="359"/>
      <c r="C976" s="122"/>
      <c r="D976" s="359"/>
      <c r="E976" s="378"/>
      <c r="F976" s="378"/>
      <c r="G976" s="378"/>
      <c r="H976" s="378"/>
      <c r="I976" s="378"/>
      <c r="J976" s="378"/>
      <c r="K976" s="380"/>
      <c r="L976" s="381"/>
    </row>
    <row r="977" spans="1:12">
      <c r="A977" s="359"/>
      <c r="B977" s="359"/>
      <c r="C977" s="37"/>
      <c r="D977" s="378" t="s">
        <v>102</v>
      </c>
      <c r="E977" s="385" t="s">
        <v>496</v>
      </c>
      <c r="F977" s="385"/>
      <c r="G977" s="378"/>
      <c r="H977" s="378"/>
      <c r="I977" s="378"/>
      <c r="J977" s="378"/>
      <c r="K977" s="380"/>
      <c r="L977" s="381"/>
    </row>
    <row r="978" spans="1:12">
      <c r="A978" s="359"/>
      <c r="B978" s="359"/>
      <c r="C978" s="445">
        <v>220200</v>
      </c>
      <c r="D978" s="378"/>
      <c r="E978" s="378"/>
      <c r="F978" s="378"/>
      <c r="G978" s="378"/>
      <c r="H978" s="378"/>
      <c r="I978" s="378"/>
      <c r="J978" s="378"/>
      <c r="K978" s="380"/>
      <c r="L978" s="381"/>
    </row>
    <row r="979" spans="1:12">
      <c r="A979" s="37" t="s">
        <v>104</v>
      </c>
      <c r="B979" s="403" t="s">
        <v>105</v>
      </c>
      <c r="C979" s="359"/>
      <c r="D979" s="406" t="s">
        <v>107</v>
      </c>
      <c r="E979" s="406"/>
      <c r="F979" s="406"/>
      <c r="G979" s="406"/>
      <c r="H979" s="406"/>
      <c r="I979" s="406"/>
      <c r="J979" s="406"/>
      <c r="K979" s="415">
        <f t="shared" ref="K979:K987" si="160">L979/12</f>
        <v>38945.440000000002</v>
      </c>
      <c r="L979" s="404">
        <v>467345.28</v>
      </c>
    </row>
    <row r="980" spans="1:12">
      <c r="A980" s="37" t="s">
        <v>104</v>
      </c>
      <c r="B980" s="403" t="s">
        <v>108</v>
      </c>
      <c r="C980" s="403" t="s">
        <v>106</v>
      </c>
      <c r="D980" s="406" t="s">
        <v>109</v>
      </c>
      <c r="E980" s="406"/>
      <c r="F980" s="406"/>
      <c r="G980" s="406"/>
      <c r="H980" s="406"/>
      <c r="I980" s="406"/>
      <c r="J980" s="406"/>
      <c r="K980" s="415">
        <f t="shared" si="160"/>
        <v>21572.04</v>
      </c>
      <c r="L980" s="404">
        <v>258864.48</v>
      </c>
    </row>
    <row r="981" spans="1:12">
      <c r="A981" s="37" t="s">
        <v>104</v>
      </c>
      <c r="B981" s="403" t="s">
        <v>110</v>
      </c>
      <c r="C981" s="403" t="s">
        <v>106</v>
      </c>
      <c r="D981" s="406" t="s">
        <v>111</v>
      </c>
      <c r="E981" s="406"/>
      <c r="F981" s="406"/>
      <c r="G981" s="406"/>
      <c r="H981" s="406"/>
      <c r="I981" s="406"/>
      <c r="J981" s="406"/>
      <c r="K981" s="415">
        <f t="shared" si="160"/>
        <v>75249.244999999995</v>
      </c>
      <c r="L981" s="404">
        <v>902990.94</v>
      </c>
    </row>
    <row r="982" spans="1:12">
      <c r="A982" s="37" t="s">
        <v>104</v>
      </c>
      <c r="B982" s="403" t="s">
        <v>112</v>
      </c>
      <c r="C982" s="403" t="s">
        <v>106</v>
      </c>
      <c r="D982" s="406" t="s">
        <v>113</v>
      </c>
      <c r="E982" s="406"/>
      <c r="F982" s="406"/>
      <c r="G982" s="406"/>
      <c r="H982" s="406"/>
      <c r="I982" s="406"/>
      <c r="J982" s="406"/>
      <c r="K982" s="415">
        <f t="shared" si="160"/>
        <v>913</v>
      </c>
      <c r="L982" s="404">
        <v>10956</v>
      </c>
    </row>
    <row r="983" spans="1:12">
      <c r="A983" s="37" t="s">
        <v>104</v>
      </c>
      <c r="B983" s="403" t="s">
        <v>114</v>
      </c>
      <c r="C983" s="403" t="s">
        <v>106</v>
      </c>
      <c r="D983" s="406" t="s">
        <v>115</v>
      </c>
      <c r="E983" s="406"/>
      <c r="F983" s="406"/>
      <c r="G983" s="406"/>
      <c r="H983" s="406"/>
      <c r="I983" s="406"/>
      <c r="J983" s="406"/>
      <c r="K983" s="415">
        <f t="shared" si="160"/>
        <v>1059.7991666666667</v>
      </c>
      <c r="L983" s="404">
        <v>12717.59</v>
      </c>
    </row>
    <row r="984" spans="1:12">
      <c r="A984" s="37" t="s">
        <v>104</v>
      </c>
      <c r="B984" s="403" t="s">
        <v>116</v>
      </c>
      <c r="C984" s="403" t="s">
        <v>106</v>
      </c>
      <c r="D984" s="406" t="s">
        <v>117</v>
      </c>
      <c r="E984" s="406"/>
      <c r="F984" s="406"/>
      <c r="G984" s="406"/>
      <c r="H984" s="406"/>
      <c r="I984" s="406"/>
      <c r="J984" s="406"/>
      <c r="K984" s="415">
        <f t="shared" si="160"/>
        <v>32076.2925</v>
      </c>
      <c r="L984" s="404">
        <v>384915.51</v>
      </c>
    </row>
    <row r="985" spans="1:12">
      <c r="A985" s="37" t="s">
        <v>104</v>
      </c>
      <c r="B985" s="403" t="s">
        <v>119</v>
      </c>
      <c r="C985" s="403" t="s">
        <v>106</v>
      </c>
      <c r="D985" s="406" t="s">
        <v>235</v>
      </c>
      <c r="E985" s="406"/>
      <c r="F985" s="406"/>
      <c r="G985" s="406"/>
      <c r="H985" s="406"/>
      <c r="I985" s="406"/>
      <c r="J985" s="406"/>
      <c r="K985" s="415">
        <f t="shared" si="160"/>
        <v>82803.34</v>
      </c>
      <c r="L985" s="404">
        <v>993640.08</v>
      </c>
    </row>
    <row r="986" spans="1:12">
      <c r="A986" s="37" t="s">
        <v>104</v>
      </c>
      <c r="B986" s="403" t="s">
        <v>121</v>
      </c>
      <c r="C986" s="403" t="s">
        <v>106</v>
      </c>
      <c r="D986" s="406" t="s">
        <v>122</v>
      </c>
      <c r="E986" s="406"/>
      <c r="F986" s="406"/>
      <c r="G986" s="406"/>
      <c r="H986" s="406"/>
      <c r="I986" s="406"/>
      <c r="J986" s="406"/>
      <c r="K986" s="415">
        <f t="shared" si="160"/>
        <v>2690.4</v>
      </c>
      <c r="L986" s="391">
        <v>32284.799999999999</v>
      </c>
    </row>
    <row r="987" spans="1:12">
      <c r="A987" s="37" t="s">
        <v>104</v>
      </c>
      <c r="B987" s="403" t="s">
        <v>123</v>
      </c>
      <c r="C987" s="403" t="s">
        <v>106</v>
      </c>
      <c r="D987" s="406" t="s">
        <v>124</v>
      </c>
      <c r="E987" s="378"/>
      <c r="F987" s="378"/>
      <c r="G987" s="378"/>
      <c r="H987" s="378"/>
      <c r="I987" s="378"/>
      <c r="J987" s="378"/>
      <c r="K987" s="415">
        <f t="shared" si="160"/>
        <v>4257</v>
      </c>
      <c r="L987" s="404">
        <v>51084</v>
      </c>
    </row>
    <row r="988" spans="1:12">
      <c r="A988" s="359"/>
      <c r="B988" s="359"/>
      <c r="C988" s="403" t="s">
        <v>106</v>
      </c>
      <c r="D988" s="378" t="s">
        <v>125</v>
      </c>
      <c r="E988" s="378"/>
      <c r="F988" s="378"/>
      <c r="G988" s="378"/>
      <c r="H988" s="378"/>
      <c r="I988" s="378" t="s">
        <v>236</v>
      </c>
      <c r="J988" s="378"/>
      <c r="K988" s="380">
        <f t="shared" ref="K988:L988" si="161">SUM(K979:K987)</f>
        <v>259566.55666666667</v>
      </c>
      <c r="L988" s="381">
        <f t="shared" si="161"/>
        <v>3114798.6799999997</v>
      </c>
    </row>
    <row r="989" spans="1:12">
      <c r="A989" s="359"/>
      <c r="B989" s="359"/>
      <c r="C989" s="37"/>
      <c r="D989" s="378"/>
      <c r="E989" s="378"/>
      <c r="F989" s="378"/>
      <c r="G989" s="378"/>
      <c r="H989" s="378"/>
      <c r="I989" s="378"/>
      <c r="J989" s="378"/>
      <c r="K989" s="380"/>
      <c r="L989" s="381"/>
    </row>
    <row r="990" spans="1:12">
      <c r="A990" s="37" t="s">
        <v>104</v>
      </c>
      <c r="B990" s="403">
        <v>2111</v>
      </c>
      <c r="C990" s="37"/>
      <c r="D990" s="406" t="s">
        <v>127</v>
      </c>
      <c r="E990" s="378"/>
      <c r="F990" s="378"/>
      <c r="G990" s="378"/>
      <c r="H990" s="378"/>
      <c r="I990" s="378"/>
      <c r="J990" s="378"/>
      <c r="K990" s="386">
        <f t="shared" ref="K990:K991" si="162">L990/12</f>
        <v>0</v>
      </c>
      <c r="L990" s="408">
        <v>0</v>
      </c>
    </row>
    <row r="991" spans="1:12">
      <c r="A991" s="37" t="s">
        <v>104</v>
      </c>
      <c r="B991" s="403">
        <v>2611</v>
      </c>
      <c r="C991" s="403" t="s">
        <v>106</v>
      </c>
      <c r="D991" s="406" t="s">
        <v>133</v>
      </c>
      <c r="E991" s="378"/>
      <c r="F991" s="378"/>
      <c r="G991" s="378"/>
      <c r="H991" s="378"/>
      <c r="I991" s="378"/>
      <c r="J991" s="378"/>
      <c r="K991" s="386">
        <f t="shared" si="162"/>
        <v>0</v>
      </c>
      <c r="L991" s="408">
        <v>0</v>
      </c>
    </row>
    <row r="992" spans="1:12">
      <c r="A992" s="359"/>
      <c r="B992" s="37"/>
      <c r="C992" s="403" t="s">
        <v>106</v>
      </c>
      <c r="D992" s="378" t="s">
        <v>125</v>
      </c>
      <c r="E992" s="378"/>
      <c r="F992" s="378"/>
      <c r="G992" s="378"/>
      <c r="H992" s="378"/>
      <c r="I992" s="378" t="s">
        <v>236</v>
      </c>
      <c r="J992" s="378"/>
      <c r="K992" s="380">
        <f t="shared" ref="K992:L992" si="163">SUM(K990:K991)</f>
        <v>0</v>
      </c>
      <c r="L992" s="381">
        <f t="shared" si="163"/>
        <v>0</v>
      </c>
    </row>
    <row r="993" spans="1:12">
      <c r="A993" s="359"/>
      <c r="B993" s="37"/>
      <c r="C993" s="37"/>
      <c r="D993" s="379"/>
      <c r="E993" s="378"/>
      <c r="F993" s="378"/>
      <c r="G993" s="378"/>
      <c r="H993" s="378"/>
      <c r="I993" s="378"/>
      <c r="J993" s="378"/>
      <c r="K993" s="380"/>
      <c r="L993" s="381"/>
    </row>
    <row r="994" spans="1:12">
      <c r="A994" s="37" t="s">
        <v>104</v>
      </c>
      <c r="B994" s="403">
        <v>3111</v>
      </c>
      <c r="C994" s="37"/>
      <c r="D994" s="406" t="s">
        <v>244</v>
      </c>
      <c r="E994" s="378"/>
      <c r="F994" s="378"/>
      <c r="G994" s="378"/>
      <c r="H994" s="378"/>
      <c r="I994" s="378"/>
      <c r="J994" s="378"/>
      <c r="K994" s="386">
        <f t="shared" ref="K994:K1000" si="164">L994/12</f>
        <v>2916.6666666666665</v>
      </c>
      <c r="L994" s="408">
        <v>35000</v>
      </c>
    </row>
    <row r="995" spans="1:12">
      <c r="A995" s="37" t="s">
        <v>104</v>
      </c>
      <c r="B995" s="403">
        <v>3361</v>
      </c>
      <c r="C995" s="403" t="s">
        <v>106</v>
      </c>
      <c r="D995" s="406" t="s">
        <v>134</v>
      </c>
      <c r="E995" s="378"/>
      <c r="F995" s="378"/>
      <c r="G995" s="378"/>
      <c r="H995" s="378"/>
      <c r="I995" s="378"/>
      <c r="J995" s="378"/>
      <c r="K995" s="386">
        <f t="shared" si="164"/>
        <v>0</v>
      </c>
      <c r="L995" s="408">
        <v>0</v>
      </c>
    </row>
    <row r="996" spans="1:12">
      <c r="A996" s="37" t="s">
        <v>104</v>
      </c>
      <c r="B996" s="403">
        <v>3551</v>
      </c>
      <c r="C996" s="403" t="s">
        <v>106</v>
      </c>
      <c r="D996" s="417" t="s">
        <v>333</v>
      </c>
      <c r="E996" s="378"/>
      <c r="F996" s="378"/>
      <c r="G996" s="378"/>
      <c r="H996" s="378"/>
      <c r="I996" s="378"/>
      <c r="J996" s="378"/>
      <c r="K996" s="386">
        <f t="shared" si="164"/>
        <v>0</v>
      </c>
      <c r="L996" s="408">
        <v>0</v>
      </c>
    </row>
    <row r="997" spans="1:12">
      <c r="A997" s="37" t="s">
        <v>104</v>
      </c>
      <c r="B997" s="403">
        <v>3711</v>
      </c>
      <c r="C997" s="403" t="s">
        <v>106</v>
      </c>
      <c r="D997" s="406" t="s">
        <v>135</v>
      </c>
      <c r="E997" s="378"/>
      <c r="F997" s="378"/>
      <c r="G997" s="378"/>
      <c r="H997" s="378"/>
      <c r="I997" s="378"/>
      <c r="J997" s="378"/>
      <c r="K997" s="386">
        <f t="shared" si="164"/>
        <v>0</v>
      </c>
      <c r="L997" s="408">
        <v>0</v>
      </c>
    </row>
    <row r="998" spans="1:12">
      <c r="A998" s="37" t="s">
        <v>104</v>
      </c>
      <c r="B998" s="403">
        <v>3721</v>
      </c>
      <c r="C998" s="403" t="s">
        <v>106</v>
      </c>
      <c r="D998" s="406" t="s">
        <v>137</v>
      </c>
      <c r="E998" s="378"/>
      <c r="F998" s="378"/>
      <c r="G998" s="378"/>
      <c r="H998" s="378"/>
      <c r="I998" s="378"/>
      <c r="J998" s="378"/>
      <c r="K998" s="386">
        <f t="shared" si="164"/>
        <v>0</v>
      </c>
      <c r="L998" s="395">
        <v>0</v>
      </c>
    </row>
    <row r="999" spans="1:12">
      <c r="A999" s="37" t="s">
        <v>104</v>
      </c>
      <c r="B999" s="403">
        <v>3751</v>
      </c>
      <c r="C999" s="403" t="s">
        <v>106</v>
      </c>
      <c r="D999" s="406" t="s">
        <v>139</v>
      </c>
      <c r="E999" s="378"/>
      <c r="F999" s="378"/>
      <c r="G999" s="378"/>
      <c r="H999" s="378"/>
      <c r="I999" s="378"/>
      <c r="J999" s="378"/>
      <c r="K999" s="386">
        <f t="shared" si="164"/>
        <v>0</v>
      </c>
      <c r="L999" s="408">
        <v>0</v>
      </c>
    </row>
    <row r="1000" spans="1:12">
      <c r="A1000" s="37" t="s">
        <v>104</v>
      </c>
      <c r="B1000" s="37">
        <v>3821</v>
      </c>
      <c r="C1000" s="403" t="s">
        <v>106</v>
      </c>
      <c r="D1000" s="406" t="s">
        <v>172</v>
      </c>
      <c r="E1000" s="379"/>
      <c r="F1000" s="379"/>
      <c r="G1000" s="379"/>
      <c r="H1000" s="379"/>
      <c r="I1000" s="379"/>
      <c r="J1000" s="379"/>
      <c r="K1000" s="386">
        <f t="shared" si="164"/>
        <v>125000</v>
      </c>
      <c r="L1000" s="395">
        <v>1500000</v>
      </c>
    </row>
    <row r="1001" spans="1:12">
      <c r="A1001" s="359"/>
      <c r="B1001" s="359"/>
      <c r="C1001" s="403" t="s">
        <v>106</v>
      </c>
      <c r="D1001" s="378" t="s">
        <v>125</v>
      </c>
      <c r="E1001" s="378"/>
      <c r="F1001" s="378"/>
      <c r="G1001" s="378"/>
      <c r="H1001" s="378"/>
      <c r="I1001" s="378" t="s">
        <v>236</v>
      </c>
      <c r="J1001" s="378"/>
      <c r="K1001" s="380">
        <f t="shared" ref="K1001:L1001" si="165">SUM(K994:K1000)</f>
        <v>127916.66666666667</v>
      </c>
      <c r="L1001" s="381">
        <f t="shared" si="165"/>
        <v>1535000</v>
      </c>
    </row>
    <row r="1002" spans="1:12">
      <c r="A1002" s="359"/>
      <c r="B1002" s="359"/>
      <c r="C1002" s="37"/>
      <c r="D1002" s="378"/>
      <c r="E1002" s="378"/>
      <c r="F1002" s="378"/>
      <c r="G1002" s="378"/>
      <c r="H1002" s="378"/>
      <c r="I1002" s="378"/>
      <c r="J1002" s="378"/>
      <c r="K1002" s="380"/>
      <c r="L1002" s="381"/>
    </row>
    <row r="1003" spans="1:12">
      <c r="A1003" s="359"/>
      <c r="B1003" s="359"/>
      <c r="C1003" s="37"/>
      <c r="D1003" s="378" t="s">
        <v>140</v>
      </c>
      <c r="E1003" s="378"/>
      <c r="F1003" s="378"/>
      <c r="G1003" s="378"/>
      <c r="H1003" s="378"/>
      <c r="I1003" s="378" t="s">
        <v>255</v>
      </c>
      <c r="J1003" s="378"/>
      <c r="K1003" s="380">
        <f t="shared" ref="K1003:L1003" si="166">SUM(K1001,K992,K988)</f>
        <v>387483.22333333333</v>
      </c>
      <c r="L1003" s="381">
        <f t="shared" si="166"/>
        <v>4649798.68</v>
      </c>
    </row>
    <row r="1004" spans="1:12">
      <c r="A1004" s="359"/>
      <c r="B1004" s="359"/>
      <c r="C1004" s="37"/>
      <c r="D1004" s="378"/>
      <c r="E1004" s="378"/>
      <c r="F1004" s="378"/>
      <c r="G1004" s="378"/>
      <c r="H1004" s="378"/>
      <c r="I1004" s="378"/>
      <c r="J1004" s="378"/>
      <c r="K1004" s="380"/>
      <c r="L1004" s="381"/>
    </row>
    <row r="1005" spans="1:12">
      <c r="A1005" s="360" t="s">
        <v>91</v>
      </c>
      <c r="B1005" s="359">
        <v>3</v>
      </c>
      <c r="C1005" s="37"/>
      <c r="D1005" s="378" t="s">
        <v>466</v>
      </c>
      <c r="E1005" s="378"/>
      <c r="F1005" s="359"/>
      <c r="G1005" s="359"/>
      <c r="H1005" s="359"/>
      <c r="I1005" s="359"/>
      <c r="J1005" s="359"/>
      <c r="K1005" s="380"/>
      <c r="L1005" s="381"/>
    </row>
    <row r="1006" spans="1:12">
      <c r="A1006" s="360" t="s">
        <v>94</v>
      </c>
      <c r="B1006" s="359">
        <v>2</v>
      </c>
      <c r="C1006" s="122"/>
      <c r="D1006" s="378" t="s">
        <v>467</v>
      </c>
      <c r="E1006" s="378"/>
      <c r="F1006" s="359"/>
      <c r="G1006" s="359"/>
      <c r="H1006" s="359"/>
      <c r="I1006" s="359"/>
      <c r="J1006" s="359"/>
      <c r="K1006" s="380"/>
      <c r="L1006" s="381"/>
    </row>
    <row r="1007" spans="1:12">
      <c r="A1007" s="360" t="s">
        <v>96</v>
      </c>
      <c r="B1007" s="359">
        <v>1</v>
      </c>
      <c r="C1007" s="122"/>
      <c r="D1007" s="378" t="s">
        <v>469</v>
      </c>
      <c r="E1007" s="378"/>
      <c r="F1007" s="359"/>
      <c r="G1007" s="359"/>
      <c r="H1007" s="359"/>
      <c r="I1007" s="359"/>
      <c r="J1007" s="359"/>
      <c r="K1007" s="380"/>
      <c r="L1007" s="381"/>
    </row>
    <row r="1008" spans="1:12">
      <c r="A1008" s="360" t="s">
        <v>97</v>
      </c>
      <c r="B1008" s="376" t="s">
        <v>66</v>
      </c>
      <c r="C1008" s="122"/>
      <c r="D1008" s="378" t="s">
        <v>229</v>
      </c>
      <c r="E1008" s="378"/>
      <c r="F1008" s="378"/>
      <c r="G1008" s="378"/>
      <c r="H1008" s="378"/>
      <c r="I1008" s="378"/>
      <c r="J1008" s="378"/>
      <c r="K1008" s="380"/>
      <c r="L1008" s="381"/>
    </row>
    <row r="1009" spans="1:12">
      <c r="A1009" s="360" t="s">
        <v>99</v>
      </c>
      <c r="B1009" s="359">
        <v>12</v>
      </c>
      <c r="C1009" s="122"/>
      <c r="D1009" s="378" t="s">
        <v>471</v>
      </c>
      <c r="E1009" s="378"/>
      <c r="F1009" s="378"/>
      <c r="G1009" s="378"/>
      <c r="H1009" s="378"/>
      <c r="I1009" s="378"/>
      <c r="J1009" s="378"/>
      <c r="K1009" s="380"/>
      <c r="L1009" s="381"/>
    </row>
    <row r="1010" spans="1:12">
      <c r="A1010" s="359"/>
      <c r="B1010" s="359"/>
      <c r="C1010" s="122"/>
      <c r="D1010" s="359"/>
      <c r="E1010" s="378"/>
      <c r="F1010" s="378"/>
      <c r="G1010" s="378"/>
      <c r="H1010" s="378"/>
      <c r="I1010" s="378"/>
      <c r="J1010" s="378"/>
      <c r="K1010" s="380"/>
      <c r="L1010" s="381"/>
    </row>
    <row r="1011" spans="1:12">
      <c r="A1011" s="359"/>
      <c r="B1011" s="359"/>
      <c r="C1011" s="122"/>
      <c r="D1011" s="359"/>
      <c r="E1011" s="378"/>
      <c r="F1011" s="378"/>
      <c r="G1011" s="378"/>
      <c r="H1011" s="378"/>
      <c r="I1011" s="378"/>
      <c r="J1011" s="378"/>
      <c r="K1011" s="380"/>
      <c r="L1011" s="381"/>
    </row>
    <row r="1012" spans="1:12">
      <c r="A1012" s="359"/>
      <c r="B1012" s="359"/>
      <c r="C1012" s="37"/>
      <c r="D1012" s="378" t="s">
        <v>102</v>
      </c>
      <c r="E1012" s="385" t="s">
        <v>507</v>
      </c>
      <c r="F1012" s="378"/>
      <c r="G1012" s="378"/>
      <c r="H1012" s="378"/>
      <c r="I1012" s="378"/>
      <c r="J1012" s="378"/>
      <c r="K1012" s="380"/>
      <c r="L1012" s="381"/>
    </row>
    <row r="1013" spans="1:12">
      <c r="A1013" s="359"/>
      <c r="B1013" s="359"/>
      <c r="C1013" s="37"/>
      <c r="D1013" s="378"/>
      <c r="E1013" s="385"/>
      <c r="F1013" s="378"/>
      <c r="G1013" s="378"/>
      <c r="H1013" s="378"/>
      <c r="I1013" s="378"/>
      <c r="J1013" s="378"/>
      <c r="K1013" s="380"/>
      <c r="L1013" s="381"/>
    </row>
    <row r="1014" spans="1:12">
      <c r="A1014" s="359"/>
      <c r="B1014" s="359"/>
      <c r="C1014" s="445">
        <v>220300</v>
      </c>
      <c r="D1014" s="385"/>
      <c r="E1014" s="385"/>
      <c r="F1014" s="378"/>
      <c r="G1014" s="378"/>
      <c r="H1014" s="378"/>
      <c r="I1014" s="378"/>
      <c r="J1014" s="378"/>
      <c r="K1014" s="380"/>
      <c r="L1014" s="381"/>
    </row>
    <row r="1015" spans="1:12">
      <c r="A1015" s="37" t="s">
        <v>104</v>
      </c>
      <c r="B1015" s="403" t="s">
        <v>105</v>
      </c>
      <c r="C1015" s="445"/>
      <c r="D1015" s="406" t="s">
        <v>107</v>
      </c>
      <c r="E1015" s="406"/>
      <c r="F1015" s="406"/>
      <c r="G1015" s="406"/>
      <c r="H1015" s="406"/>
      <c r="I1015" s="406"/>
      <c r="J1015" s="406"/>
      <c r="K1015" s="415">
        <f t="shared" ref="K1015:K1023" si="167">L1015/12</f>
        <v>54596.140000000007</v>
      </c>
      <c r="L1015" s="404">
        <v>655153.68000000005</v>
      </c>
    </row>
    <row r="1016" spans="1:12">
      <c r="A1016" s="37" t="s">
        <v>104</v>
      </c>
      <c r="B1016" s="403" t="s">
        <v>108</v>
      </c>
      <c r="C1016" s="403" t="s">
        <v>106</v>
      </c>
      <c r="D1016" s="406" t="s">
        <v>109</v>
      </c>
      <c r="E1016" s="406"/>
      <c r="F1016" s="406"/>
      <c r="G1016" s="406"/>
      <c r="H1016" s="406"/>
      <c r="I1016" s="406"/>
      <c r="J1016" s="406"/>
      <c r="K1016" s="415">
        <f t="shared" si="167"/>
        <v>24169.320000000003</v>
      </c>
      <c r="L1016" s="404">
        <v>290031.84000000003</v>
      </c>
    </row>
    <row r="1017" spans="1:12">
      <c r="A1017" s="37" t="s">
        <v>104</v>
      </c>
      <c r="B1017" s="403" t="s">
        <v>110</v>
      </c>
      <c r="C1017" s="403" t="s">
        <v>106</v>
      </c>
      <c r="D1017" s="406" t="s">
        <v>111</v>
      </c>
      <c r="E1017" s="406"/>
      <c r="F1017" s="406"/>
      <c r="G1017" s="406"/>
      <c r="H1017" s="406"/>
      <c r="I1017" s="406"/>
      <c r="J1017" s="406"/>
      <c r="K1017" s="415">
        <f t="shared" si="167"/>
        <v>20403.916666666668</v>
      </c>
      <c r="L1017" s="404">
        <v>244847</v>
      </c>
    </row>
    <row r="1018" spans="1:12">
      <c r="A1018" s="37" t="s">
        <v>104</v>
      </c>
      <c r="B1018" s="403" t="s">
        <v>112</v>
      </c>
      <c r="C1018" s="403" t="s">
        <v>106</v>
      </c>
      <c r="D1018" s="406" t="s">
        <v>113</v>
      </c>
      <c r="E1018" s="406"/>
      <c r="F1018" s="406"/>
      <c r="G1018" s="406"/>
      <c r="H1018" s="406"/>
      <c r="I1018" s="406"/>
      <c r="J1018" s="406"/>
      <c r="K1018" s="415">
        <f t="shared" si="167"/>
        <v>908</v>
      </c>
      <c r="L1018" s="404">
        <v>10896</v>
      </c>
    </row>
    <row r="1019" spans="1:12">
      <c r="A1019" s="37" t="s">
        <v>104</v>
      </c>
      <c r="B1019" s="403" t="s">
        <v>114</v>
      </c>
      <c r="C1019" s="403" t="s">
        <v>106</v>
      </c>
      <c r="D1019" s="406" t="s">
        <v>115</v>
      </c>
      <c r="E1019" s="406"/>
      <c r="F1019" s="406"/>
      <c r="G1019" s="406"/>
      <c r="H1019" s="406"/>
      <c r="I1019" s="406"/>
      <c r="J1019" s="406"/>
      <c r="K1019" s="415">
        <f t="shared" si="167"/>
        <v>1436.2266666666667</v>
      </c>
      <c r="L1019" s="404">
        <v>17234.72</v>
      </c>
    </row>
    <row r="1020" spans="1:12">
      <c r="A1020" s="37" t="s">
        <v>104</v>
      </c>
      <c r="B1020" s="403" t="s">
        <v>116</v>
      </c>
      <c r="C1020" s="403" t="s">
        <v>106</v>
      </c>
      <c r="D1020" s="406" t="s">
        <v>117</v>
      </c>
      <c r="E1020" s="406"/>
      <c r="F1020" s="406"/>
      <c r="G1020" s="406"/>
      <c r="H1020" s="406"/>
      <c r="I1020" s="406"/>
      <c r="J1020" s="406"/>
      <c r="K1020" s="415">
        <f t="shared" si="167"/>
        <v>20575.162500000002</v>
      </c>
      <c r="L1020" s="404">
        <v>246901.95</v>
      </c>
    </row>
    <row r="1021" spans="1:12">
      <c r="A1021" s="37" t="s">
        <v>104</v>
      </c>
      <c r="B1021" s="403" t="s">
        <v>119</v>
      </c>
      <c r="C1021" s="403" t="s">
        <v>106</v>
      </c>
      <c r="D1021" s="406" t="s">
        <v>235</v>
      </c>
      <c r="E1021" s="406"/>
      <c r="F1021" s="406"/>
      <c r="G1021" s="406"/>
      <c r="H1021" s="406"/>
      <c r="I1021" s="406"/>
      <c r="J1021" s="406"/>
      <c r="K1021" s="415">
        <f t="shared" si="167"/>
        <v>29570.98</v>
      </c>
      <c r="L1021" s="404">
        <v>354851.76</v>
      </c>
    </row>
    <row r="1022" spans="1:12">
      <c r="A1022" s="37" t="s">
        <v>104</v>
      </c>
      <c r="B1022" s="403" t="s">
        <v>121</v>
      </c>
      <c r="C1022" s="403" t="s">
        <v>106</v>
      </c>
      <c r="D1022" s="406" t="s">
        <v>122</v>
      </c>
      <c r="E1022" s="406"/>
      <c r="F1022" s="406"/>
      <c r="G1022" s="406"/>
      <c r="H1022" s="406"/>
      <c r="I1022" s="406"/>
      <c r="J1022" s="406"/>
      <c r="K1022" s="415">
        <f t="shared" si="167"/>
        <v>3587.2000000000003</v>
      </c>
      <c r="L1022" s="391">
        <v>43046.400000000001</v>
      </c>
    </row>
    <row r="1023" spans="1:12">
      <c r="A1023" s="37" t="s">
        <v>104</v>
      </c>
      <c r="B1023" s="403" t="s">
        <v>123</v>
      </c>
      <c r="C1023" s="403" t="s">
        <v>106</v>
      </c>
      <c r="D1023" s="406" t="s">
        <v>124</v>
      </c>
      <c r="E1023" s="378"/>
      <c r="F1023" s="378"/>
      <c r="G1023" s="378"/>
      <c r="H1023" s="378"/>
      <c r="I1023" s="378"/>
      <c r="J1023" s="378"/>
      <c r="K1023" s="415">
        <f t="shared" si="167"/>
        <v>2486</v>
      </c>
      <c r="L1023" s="404">
        <v>29832</v>
      </c>
    </row>
    <row r="1024" spans="1:12">
      <c r="A1024" s="37"/>
      <c r="B1024" s="403"/>
      <c r="C1024" s="403"/>
      <c r="D1024" s="406"/>
      <c r="E1024" s="378"/>
      <c r="F1024" s="378"/>
      <c r="G1024" s="378"/>
      <c r="H1024" s="378"/>
      <c r="I1024" s="378"/>
      <c r="J1024" s="378"/>
      <c r="K1024" s="415"/>
      <c r="L1024" s="404"/>
    </row>
    <row r="1025" spans="1:12">
      <c r="A1025" s="359"/>
      <c r="B1025" s="359"/>
      <c r="C1025" s="403" t="s">
        <v>106</v>
      </c>
      <c r="D1025" s="378" t="s">
        <v>125</v>
      </c>
      <c r="E1025" s="378"/>
      <c r="F1025" s="378"/>
      <c r="G1025" s="378"/>
      <c r="H1025" s="378"/>
      <c r="I1025" s="378" t="s">
        <v>236</v>
      </c>
      <c r="J1025" s="378"/>
      <c r="K1025" s="380">
        <f t="shared" ref="K1025:L1025" si="168">SUM(K1015:K1023)</f>
        <v>157732.94583333336</v>
      </c>
      <c r="L1025" s="381">
        <f t="shared" si="168"/>
        <v>1892795.3499999999</v>
      </c>
    </row>
    <row r="1026" spans="1:12">
      <c r="A1026" s="359"/>
      <c r="B1026" s="359"/>
      <c r="C1026" s="37"/>
      <c r="D1026" s="378"/>
      <c r="E1026" s="378"/>
      <c r="F1026" s="378"/>
      <c r="G1026" s="378"/>
      <c r="H1026" s="378"/>
      <c r="I1026" s="378"/>
      <c r="J1026" s="378"/>
      <c r="K1026" s="380"/>
      <c r="L1026" s="381"/>
    </row>
    <row r="1027" spans="1:12">
      <c r="A1027" s="37" t="s">
        <v>104</v>
      </c>
      <c r="B1027" s="403">
        <v>2111</v>
      </c>
      <c r="C1027" s="37"/>
      <c r="D1027" s="406" t="s">
        <v>127</v>
      </c>
      <c r="E1027" s="378"/>
      <c r="F1027" s="378"/>
      <c r="G1027" s="378"/>
      <c r="H1027" s="378"/>
      <c r="I1027" s="378"/>
      <c r="J1027" s="378"/>
      <c r="K1027" s="386">
        <f t="shared" ref="K1027:K1030" si="169">L1027/12</f>
        <v>0</v>
      </c>
      <c r="L1027" s="408">
        <v>0</v>
      </c>
    </row>
    <row r="1028" spans="1:12">
      <c r="A1028" s="37" t="s">
        <v>104</v>
      </c>
      <c r="B1028" s="403">
        <v>2161</v>
      </c>
      <c r="C1028" s="403" t="s">
        <v>106</v>
      </c>
      <c r="D1028" s="406" t="s">
        <v>131</v>
      </c>
      <c r="E1028" s="378"/>
      <c r="F1028" s="378"/>
      <c r="G1028" s="378"/>
      <c r="H1028" s="378"/>
      <c r="I1028" s="378"/>
      <c r="J1028" s="378"/>
      <c r="K1028" s="386">
        <f t="shared" si="169"/>
        <v>0</v>
      </c>
      <c r="L1028" s="408">
        <v>0</v>
      </c>
    </row>
    <row r="1029" spans="1:12">
      <c r="A1029" s="37"/>
      <c r="B1029" s="403">
        <v>2531</v>
      </c>
      <c r="C1029" s="403" t="s">
        <v>106</v>
      </c>
      <c r="D1029" s="406" t="s">
        <v>625</v>
      </c>
      <c r="E1029" s="378"/>
      <c r="F1029" s="378"/>
      <c r="G1029" s="378"/>
      <c r="H1029" s="378"/>
      <c r="I1029" s="378"/>
      <c r="J1029" s="378"/>
      <c r="K1029" s="386"/>
      <c r="L1029" s="408">
        <v>50000</v>
      </c>
    </row>
    <row r="1030" spans="1:12">
      <c r="A1030" s="37" t="s">
        <v>104</v>
      </c>
      <c r="B1030" s="403">
        <v>2611</v>
      </c>
      <c r="C1030" s="403"/>
      <c r="D1030" s="406" t="s">
        <v>133</v>
      </c>
      <c r="E1030" s="378"/>
      <c r="F1030" s="378"/>
      <c r="G1030" s="378"/>
      <c r="H1030" s="378"/>
      <c r="I1030" s="378"/>
      <c r="J1030" s="378"/>
      <c r="K1030" s="386">
        <f t="shared" si="169"/>
        <v>0</v>
      </c>
      <c r="L1030" s="408">
        <v>0</v>
      </c>
    </row>
    <row r="1031" spans="1:12">
      <c r="A1031" s="37"/>
      <c r="B1031" s="403"/>
      <c r="C1031" s="403"/>
      <c r="D1031" s="406"/>
      <c r="E1031" s="378"/>
      <c r="F1031" s="378"/>
      <c r="G1031" s="378"/>
      <c r="H1031" s="378"/>
      <c r="I1031" s="378"/>
      <c r="J1031" s="378"/>
      <c r="K1031" s="386"/>
      <c r="L1031" s="408"/>
    </row>
    <row r="1032" spans="1:12">
      <c r="A1032" s="359"/>
      <c r="B1032" s="37"/>
      <c r="C1032" s="403" t="s">
        <v>106</v>
      </c>
      <c r="D1032" s="378" t="s">
        <v>125</v>
      </c>
      <c r="E1032" s="378"/>
      <c r="F1032" s="378"/>
      <c r="G1032" s="378"/>
      <c r="H1032" s="378"/>
      <c r="I1032" s="378" t="s">
        <v>236</v>
      </c>
      <c r="J1032" s="378"/>
      <c r="K1032" s="380">
        <f>SUM(K1027:K1030)</f>
        <v>0</v>
      </c>
      <c r="L1032" s="381">
        <f>SUM(L1027:L1030)</f>
        <v>50000</v>
      </c>
    </row>
    <row r="1033" spans="1:12">
      <c r="A1033" s="359"/>
      <c r="B1033" s="37"/>
      <c r="C1033" s="37"/>
      <c r="D1033" s="379"/>
      <c r="E1033" s="378"/>
      <c r="F1033" s="378"/>
      <c r="G1033" s="378"/>
      <c r="H1033" s="378"/>
      <c r="I1033" s="378"/>
      <c r="J1033" s="378"/>
      <c r="K1033" s="380"/>
      <c r="L1033" s="381"/>
    </row>
    <row r="1034" spans="1:12">
      <c r="A1034" s="37" t="s">
        <v>104</v>
      </c>
      <c r="B1034" s="403">
        <v>3111</v>
      </c>
      <c r="C1034" s="37"/>
      <c r="D1034" s="406" t="s">
        <v>244</v>
      </c>
      <c r="E1034" s="379"/>
      <c r="F1034" s="379"/>
      <c r="G1034" s="379"/>
      <c r="H1034" s="379"/>
      <c r="I1034" s="379"/>
      <c r="J1034" s="379"/>
      <c r="K1034" s="386">
        <f t="shared" ref="K1034:K1044" si="170">L1034/12</f>
        <v>166.66666666666666</v>
      </c>
      <c r="L1034" s="414">
        <v>2000</v>
      </c>
    </row>
    <row r="1035" spans="1:12">
      <c r="A1035" s="37" t="s">
        <v>104</v>
      </c>
      <c r="B1035" s="403">
        <v>3131</v>
      </c>
      <c r="C1035" s="403" t="s">
        <v>106</v>
      </c>
      <c r="D1035" s="406" t="s">
        <v>169</v>
      </c>
      <c r="E1035" s="379"/>
      <c r="F1035" s="379"/>
      <c r="G1035" s="379"/>
      <c r="H1035" s="379"/>
      <c r="I1035" s="379"/>
      <c r="J1035" s="379"/>
      <c r="K1035" s="386">
        <f t="shared" si="170"/>
        <v>0</v>
      </c>
      <c r="L1035" s="408">
        <v>0</v>
      </c>
    </row>
    <row r="1036" spans="1:12">
      <c r="A1036" s="37" t="s">
        <v>104</v>
      </c>
      <c r="B1036" s="403">
        <v>3221</v>
      </c>
      <c r="C1036" s="403" t="s">
        <v>106</v>
      </c>
      <c r="D1036" s="406" t="s">
        <v>171</v>
      </c>
      <c r="E1036" s="378"/>
      <c r="F1036" s="378"/>
      <c r="G1036" s="378"/>
      <c r="H1036" s="378"/>
      <c r="I1036" s="378"/>
      <c r="J1036" s="378"/>
      <c r="K1036" s="386">
        <f t="shared" si="170"/>
        <v>0</v>
      </c>
      <c r="L1036" s="408">
        <v>0</v>
      </c>
    </row>
    <row r="1037" spans="1:12">
      <c r="A1037" s="37" t="s">
        <v>104</v>
      </c>
      <c r="B1037" s="403">
        <v>3361</v>
      </c>
      <c r="C1037" s="403" t="s">
        <v>106</v>
      </c>
      <c r="D1037" s="406" t="s">
        <v>134</v>
      </c>
      <c r="E1037" s="378"/>
      <c r="F1037" s="378"/>
      <c r="G1037" s="378"/>
      <c r="H1037" s="378"/>
      <c r="I1037" s="378"/>
      <c r="J1037" s="378"/>
      <c r="K1037" s="386">
        <f t="shared" si="170"/>
        <v>0</v>
      </c>
      <c r="L1037" s="408">
        <v>0</v>
      </c>
    </row>
    <row r="1038" spans="1:12">
      <c r="A1038" s="37" t="s">
        <v>104</v>
      </c>
      <c r="B1038" s="403">
        <v>3362</v>
      </c>
      <c r="C1038" s="403" t="s">
        <v>106</v>
      </c>
      <c r="D1038" s="406" t="s">
        <v>196</v>
      </c>
      <c r="E1038" s="378"/>
      <c r="F1038" s="378"/>
      <c r="G1038" s="378"/>
      <c r="H1038" s="378"/>
      <c r="I1038" s="378"/>
      <c r="J1038" s="378"/>
      <c r="K1038" s="386">
        <f t="shared" si="170"/>
        <v>0</v>
      </c>
      <c r="L1038" s="408">
        <v>0</v>
      </c>
    </row>
    <row r="1039" spans="1:12">
      <c r="A1039" s="37" t="s">
        <v>104</v>
      </c>
      <c r="B1039" s="403">
        <v>3613</v>
      </c>
      <c r="C1039" s="403" t="s">
        <v>106</v>
      </c>
      <c r="D1039" s="406" t="s">
        <v>531</v>
      </c>
      <c r="E1039" s="379"/>
      <c r="F1039" s="378"/>
      <c r="G1039" s="378"/>
      <c r="H1039" s="378"/>
      <c r="I1039" s="378"/>
      <c r="J1039" s="378"/>
      <c r="K1039" s="386">
        <f t="shared" si="170"/>
        <v>0</v>
      </c>
      <c r="L1039" s="395">
        <v>0</v>
      </c>
    </row>
    <row r="1040" spans="1:12">
      <c r="A1040" s="37" t="s">
        <v>104</v>
      </c>
      <c r="B1040" s="403">
        <v>3711</v>
      </c>
      <c r="C1040" s="403" t="s">
        <v>106</v>
      </c>
      <c r="D1040" s="406" t="s">
        <v>135</v>
      </c>
      <c r="E1040" s="379"/>
      <c r="F1040" s="378"/>
      <c r="G1040" s="378"/>
      <c r="H1040" s="378"/>
      <c r="I1040" s="378"/>
      <c r="J1040" s="378"/>
      <c r="K1040" s="386">
        <f t="shared" si="170"/>
        <v>0</v>
      </c>
      <c r="L1040" s="395">
        <v>0</v>
      </c>
    </row>
    <row r="1041" spans="1:12">
      <c r="A1041" s="37" t="s">
        <v>104</v>
      </c>
      <c r="B1041" s="403">
        <v>3721</v>
      </c>
      <c r="C1041" s="403" t="s">
        <v>106</v>
      </c>
      <c r="D1041" s="406" t="s">
        <v>137</v>
      </c>
      <c r="E1041" s="379"/>
      <c r="F1041" s="378"/>
      <c r="G1041" s="378"/>
      <c r="H1041" s="378"/>
      <c r="I1041" s="378"/>
      <c r="J1041" s="378"/>
      <c r="K1041" s="386">
        <f t="shared" si="170"/>
        <v>0</v>
      </c>
      <c r="L1041" s="395">
        <v>0</v>
      </c>
    </row>
    <row r="1042" spans="1:12">
      <c r="A1042" s="37" t="s">
        <v>104</v>
      </c>
      <c r="B1042" s="403">
        <v>3751</v>
      </c>
      <c r="C1042" s="403" t="s">
        <v>106</v>
      </c>
      <c r="D1042" s="406" t="s">
        <v>139</v>
      </c>
      <c r="E1042" s="379"/>
      <c r="F1042" s="379"/>
      <c r="G1042" s="379"/>
      <c r="H1042" s="379"/>
      <c r="I1042" s="379"/>
      <c r="J1042" s="379"/>
      <c r="K1042" s="386">
        <f t="shared" si="170"/>
        <v>0</v>
      </c>
      <c r="L1042" s="395">
        <v>0</v>
      </c>
    </row>
    <row r="1043" spans="1:12">
      <c r="A1043" s="37" t="s">
        <v>104</v>
      </c>
      <c r="B1043" s="403">
        <v>3831</v>
      </c>
      <c r="C1043" s="403" t="s">
        <v>106</v>
      </c>
      <c r="D1043" s="406" t="s">
        <v>247</v>
      </c>
      <c r="E1043" s="379"/>
      <c r="F1043" s="379"/>
      <c r="G1043" s="379"/>
      <c r="H1043" s="379"/>
      <c r="I1043" s="379"/>
      <c r="J1043" s="379"/>
      <c r="K1043" s="386">
        <f t="shared" si="170"/>
        <v>0</v>
      </c>
      <c r="L1043" s="395">
        <v>0</v>
      </c>
    </row>
    <row r="1044" spans="1:12">
      <c r="A1044" s="37" t="s">
        <v>104</v>
      </c>
      <c r="B1044" s="403">
        <v>3841</v>
      </c>
      <c r="C1044" s="403" t="s">
        <v>106</v>
      </c>
      <c r="D1044" s="406" t="s">
        <v>488</v>
      </c>
      <c r="E1044" s="379"/>
      <c r="F1044" s="379"/>
      <c r="G1044" s="379"/>
      <c r="H1044" s="379"/>
      <c r="I1044" s="379"/>
      <c r="J1044" s="379"/>
      <c r="K1044" s="386">
        <f t="shared" si="170"/>
        <v>0</v>
      </c>
      <c r="L1044" s="395">
        <v>0</v>
      </c>
    </row>
    <row r="1045" spans="1:12">
      <c r="A1045" s="359"/>
      <c r="B1045" s="359"/>
      <c r="C1045" s="403" t="s">
        <v>106</v>
      </c>
      <c r="D1045" s="378" t="s">
        <v>125</v>
      </c>
      <c r="E1045" s="378"/>
      <c r="F1045" s="378"/>
      <c r="G1045" s="378"/>
      <c r="H1045" s="378"/>
      <c r="I1045" s="378" t="s">
        <v>236</v>
      </c>
      <c r="J1045" s="378"/>
      <c r="K1045" s="380">
        <f t="shared" ref="K1045:L1045" si="171">SUM(K1034:K1044)</f>
        <v>166.66666666666666</v>
      </c>
      <c r="L1045" s="381">
        <f t="shared" si="171"/>
        <v>2000</v>
      </c>
    </row>
    <row r="1046" spans="1:12">
      <c r="A1046" s="359"/>
      <c r="B1046" s="368"/>
      <c r="C1046" s="37"/>
      <c r="D1046" s="378"/>
      <c r="E1046" s="378"/>
      <c r="F1046" s="378"/>
      <c r="G1046" s="378"/>
      <c r="H1046" s="378"/>
      <c r="I1046" s="378"/>
      <c r="J1046" s="378"/>
      <c r="K1046" s="380"/>
      <c r="L1046" s="381"/>
    </row>
    <row r="1047" spans="1:12">
      <c r="A1047" s="37" t="s">
        <v>104</v>
      </c>
      <c r="B1047" s="403">
        <v>4311</v>
      </c>
      <c r="C1047" s="37"/>
      <c r="D1047" s="379" t="s">
        <v>532</v>
      </c>
      <c r="E1047" s="379"/>
      <c r="F1047" s="379"/>
      <c r="G1047" s="379"/>
      <c r="H1047" s="379"/>
      <c r="I1047" s="379"/>
      <c r="J1047" s="379"/>
      <c r="K1047" s="386">
        <f>L1047/12</f>
        <v>0</v>
      </c>
      <c r="L1047" s="395">
        <v>0</v>
      </c>
    </row>
    <row r="1048" spans="1:12">
      <c r="A1048" s="359"/>
      <c r="B1048" s="368"/>
      <c r="C1048" s="37" t="s">
        <v>106</v>
      </c>
      <c r="D1048" s="378" t="s">
        <v>125</v>
      </c>
      <c r="E1048" s="378"/>
      <c r="F1048" s="378"/>
      <c r="G1048" s="378"/>
      <c r="H1048" s="378"/>
      <c r="I1048" s="378" t="s">
        <v>236</v>
      </c>
      <c r="J1048" s="378"/>
      <c r="K1048" s="380">
        <f t="shared" ref="K1048:L1048" si="172">SUM(K1047)</f>
        <v>0</v>
      </c>
      <c r="L1048" s="381">
        <f t="shared" si="172"/>
        <v>0</v>
      </c>
    </row>
    <row r="1049" spans="1:12">
      <c r="A1049" s="359"/>
      <c r="B1049" s="368"/>
      <c r="C1049" s="37"/>
      <c r="D1049" s="378"/>
      <c r="E1049" s="378"/>
      <c r="F1049" s="378"/>
      <c r="G1049" s="378"/>
      <c r="H1049" s="378"/>
      <c r="I1049" s="378"/>
      <c r="J1049" s="378"/>
      <c r="K1049" s="380"/>
      <c r="L1049" s="381"/>
    </row>
    <row r="1050" spans="1:12">
      <c r="A1050" s="359"/>
      <c r="B1050" s="368"/>
      <c r="C1050" s="37"/>
      <c r="D1050" s="378" t="s">
        <v>140</v>
      </c>
      <c r="E1050" s="378"/>
      <c r="F1050" s="378"/>
      <c r="G1050" s="378"/>
      <c r="H1050" s="378"/>
      <c r="I1050" s="378" t="s">
        <v>255</v>
      </c>
      <c r="J1050" s="378"/>
      <c r="K1050" s="380">
        <f>SUM(K1045,K1032,K1025+K1048)</f>
        <v>157899.61250000002</v>
      </c>
      <c r="L1050" s="381">
        <f>SUM(L1045,L1032,L1025+L1048)</f>
        <v>1944795.3499999999</v>
      </c>
    </row>
    <row r="1051" spans="1:12">
      <c r="A1051" s="359"/>
      <c r="B1051" s="368"/>
      <c r="C1051" s="37"/>
      <c r="D1051" s="368"/>
      <c r="E1051" s="378"/>
      <c r="F1051" s="378"/>
      <c r="G1051" s="378"/>
      <c r="H1051" s="378"/>
      <c r="I1051" s="378"/>
      <c r="J1051" s="378"/>
      <c r="K1051" s="380"/>
      <c r="L1051" s="381"/>
    </row>
    <row r="1052" spans="1:12">
      <c r="A1052" s="360" t="s">
        <v>91</v>
      </c>
      <c r="B1052" s="359">
        <v>3</v>
      </c>
      <c r="C1052" s="37"/>
      <c r="D1052" s="378" t="s">
        <v>466</v>
      </c>
      <c r="E1052" s="378"/>
      <c r="F1052" s="359"/>
      <c r="G1052" s="359"/>
      <c r="H1052" s="359"/>
      <c r="I1052" s="359"/>
      <c r="J1052" s="359"/>
      <c r="K1052" s="380"/>
      <c r="L1052" s="381"/>
    </row>
    <row r="1053" spans="1:12">
      <c r="A1053" s="360" t="s">
        <v>94</v>
      </c>
      <c r="B1053" s="359">
        <v>2</v>
      </c>
      <c r="C1053" s="122"/>
      <c r="D1053" s="378" t="s">
        <v>467</v>
      </c>
      <c r="E1053" s="378"/>
      <c r="F1053" s="359"/>
      <c r="G1053" s="359"/>
      <c r="H1053" s="359"/>
      <c r="I1053" s="359"/>
      <c r="J1053" s="359"/>
      <c r="K1053" s="380"/>
      <c r="L1053" s="381"/>
    </row>
    <row r="1054" spans="1:12">
      <c r="A1054" s="360" t="s">
        <v>96</v>
      </c>
      <c r="B1054" s="359">
        <v>1</v>
      </c>
      <c r="C1054" s="122"/>
      <c r="D1054" s="378" t="s">
        <v>469</v>
      </c>
      <c r="E1054" s="378"/>
      <c r="F1054" s="359"/>
      <c r="G1054" s="359"/>
      <c r="H1054" s="359"/>
      <c r="I1054" s="359"/>
      <c r="J1054" s="359"/>
      <c r="K1054" s="380"/>
      <c r="L1054" s="381"/>
    </row>
    <row r="1055" spans="1:12">
      <c r="A1055" s="360" t="s">
        <v>97</v>
      </c>
      <c r="B1055" s="376" t="s">
        <v>66</v>
      </c>
      <c r="C1055" s="122"/>
      <c r="D1055" s="378" t="s">
        <v>229</v>
      </c>
      <c r="E1055" s="378"/>
      <c r="F1055" s="378"/>
      <c r="G1055" s="378"/>
      <c r="H1055" s="378"/>
      <c r="I1055" s="378"/>
      <c r="J1055" s="378"/>
      <c r="K1055" s="380"/>
      <c r="L1055" s="381"/>
    </row>
    <row r="1056" spans="1:12">
      <c r="A1056" s="360" t="s">
        <v>99</v>
      </c>
      <c r="B1056" s="359">
        <v>12</v>
      </c>
      <c r="C1056" s="122"/>
      <c r="D1056" s="378" t="s">
        <v>471</v>
      </c>
      <c r="E1056" s="378"/>
      <c r="F1056" s="378"/>
      <c r="G1056" s="378"/>
      <c r="H1056" s="378"/>
      <c r="I1056" s="378"/>
      <c r="J1056" s="378"/>
      <c r="K1056" s="380"/>
      <c r="L1056" s="381"/>
    </row>
    <row r="1057" spans="1:12">
      <c r="A1057" s="359"/>
      <c r="B1057" s="368"/>
      <c r="C1057" s="122"/>
      <c r="D1057" s="368"/>
      <c r="E1057" s="378"/>
      <c r="F1057" s="378"/>
      <c r="G1057" s="378"/>
      <c r="H1057" s="378"/>
      <c r="I1057" s="378"/>
      <c r="J1057" s="378"/>
      <c r="K1057" s="380"/>
      <c r="L1057" s="381"/>
    </row>
    <row r="1058" spans="1:12">
      <c r="A1058" s="359"/>
      <c r="B1058" s="368"/>
      <c r="C1058" s="359"/>
      <c r="D1058" s="378" t="s">
        <v>102</v>
      </c>
      <c r="E1058" s="385" t="s">
        <v>533</v>
      </c>
      <c r="F1058" s="385"/>
      <c r="G1058" s="378"/>
      <c r="H1058" s="378"/>
      <c r="I1058" s="378"/>
      <c r="J1058" s="378"/>
      <c r="K1058" s="380"/>
      <c r="L1058" s="381"/>
    </row>
    <row r="1059" spans="1:12">
      <c r="A1059" s="359"/>
      <c r="B1059" s="368"/>
      <c r="C1059" s="445">
        <v>220400</v>
      </c>
      <c r="D1059" s="378"/>
      <c r="E1059" s="378"/>
      <c r="F1059" s="378"/>
      <c r="G1059" s="378"/>
      <c r="H1059" s="378"/>
      <c r="I1059" s="378"/>
      <c r="J1059" s="378"/>
      <c r="K1059" s="380"/>
      <c r="L1059" s="381"/>
    </row>
    <row r="1060" spans="1:12">
      <c r="A1060" s="37" t="s">
        <v>104</v>
      </c>
      <c r="B1060" s="403" t="s">
        <v>105</v>
      </c>
      <c r="C1060" s="359"/>
      <c r="D1060" s="406" t="s">
        <v>107</v>
      </c>
      <c r="E1060" s="406"/>
      <c r="F1060" s="406"/>
      <c r="G1060" s="406"/>
      <c r="H1060" s="406"/>
      <c r="I1060" s="406"/>
      <c r="J1060" s="406"/>
      <c r="K1060" s="415">
        <f t="shared" ref="K1060:K1067" si="173">L1060/12</f>
        <v>15964.5</v>
      </c>
      <c r="L1060" s="404">
        <v>191574</v>
      </c>
    </row>
    <row r="1061" spans="1:12">
      <c r="A1061" s="37" t="s">
        <v>104</v>
      </c>
      <c r="B1061" s="403" t="s">
        <v>108</v>
      </c>
      <c r="C1061" s="403" t="s">
        <v>106</v>
      </c>
      <c r="D1061" s="406" t="s">
        <v>109</v>
      </c>
      <c r="E1061" s="406"/>
      <c r="F1061" s="406"/>
      <c r="G1061" s="406"/>
      <c r="H1061" s="406"/>
      <c r="I1061" s="406"/>
      <c r="J1061" s="406"/>
      <c r="K1061" s="415">
        <f t="shared" si="173"/>
        <v>10949.980000000001</v>
      </c>
      <c r="L1061" s="404">
        <v>131399.76</v>
      </c>
    </row>
    <row r="1062" spans="1:12">
      <c r="A1062" s="37" t="s">
        <v>104</v>
      </c>
      <c r="B1062" s="403" t="s">
        <v>112</v>
      </c>
      <c r="C1062" s="403" t="s">
        <v>106</v>
      </c>
      <c r="D1062" s="406" t="s">
        <v>113</v>
      </c>
      <c r="E1062" s="406"/>
      <c r="F1062" s="406"/>
      <c r="G1062" s="406"/>
      <c r="H1062" s="406"/>
      <c r="I1062" s="406"/>
      <c r="J1062" s="406"/>
      <c r="K1062" s="415">
        <f t="shared" si="173"/>
        <v>388</v>
      </c>
      <c r="L1062" s="404">
        <v>4656</v>
      </c>
    </row>
    <row r="1063" spans="1:12">
      <c r="A1063" s="37" t="s">
        <v>104</v>
      </c>
      <c r="B1063" s="403" t="s">
        <v>114</v>
      </c>
      <c r="C1063" s="403" t="s">
        <v>106</v>
      </c>
      <c r="D1063" s="406" t="s">
        <v>115</v>
      </c>
      <c r="E1063" s="406"/>
      <c r="F1063" s="406"/>
      <c r="G1063" s="406"/>
      <c r="H1063" s="406"/>
      <c r="I1063" s="406"/>
      <c r="J1063" s="406"/>
      <c r="K1063" s="415">
        <f t="shared" si="173"/>
        <v>345.89750000000004</v>
      </c>
      <c r="L1063" s="404">
        <v>4150.7700000000004</v>
      </c>
    </row>
    <row r="1064" spans="1:12">
      <c r="A1064" s="37" t="s">
        <v>104</v>
      </c>
      <c r="B1064" s="403" t="s">
        <v>116</v>
      </c>
      <c r="C1064" s="403" t="s">
        <v>106</v>
      </c>
      <c r="D1064" s="406" t="s">
        <v>117</v>
      </c>
      <c r="E1064" s="406"/>
      <c r="F1064" s="406"/>
      <c r="G1064" s="406"/>
      <c r="H1064" s="406"/>
      <c r="I1064" s="406"/>
      <c r="J1064" s="406"/>
      <c r="K1064" s="415">
        <f t="shared" si="173"/>
        <v>7292.5158333333338</v>
      </c>
      <c r="L1064" s="404">
        <v>87510.19</v>
      </c>
    </row>
    <row r="1065" spans="1:12">
      <c r="A1065" s="37" t="s">
        <v>104</v>
      </c>
      <c r="B1065" s="403" t="s">
        <v>119</v>
      </c>
      <c r="C1065" s="403" t="s">
        <v>106</v>
      </c>
      <c r="D1065" s="406" t="s">
        <v>235</v>
      </c>
      <c r="E1065" s="406"/>
      <c r="F1065" s="406"/>
      <c r="G1065" s="406"/>
      <c r="H1065" s="406"/>
      <c r="I1065" s="406"/>
      <c r="J1065" s="406"/>
      <c r="K1065" s="415">
        <f t="shared" si="173"/>
        <v>16574.54</v>
      </c>
      <c r="L1065" s="404">
        <v>198894.48</v>
      </c>
    </row>
    <row r="1066" spans="1:12">
      <c r="A1066" s="37" t="s">
        <v>104</v>
      </c>
      <c r="B1066" s="403" t="s">
        <v>121</v>
      </c>
      <c r="C1066" s="403" t="s">
        <v>106</v>
      </c>
      <c r="D1066" s="406" t="s">
        <v>122</v>
      </c>
      <c r="E1066" s="406"/>
      <c r="F1066" s="406"/>
      <c r="G1066" s="406"/>
      <c r="H1066" s="406"/>
      <c r="I1066" s="406"/>
      <c r="J1066" s="406"/>
      <c r="K1066" s="415">
        <f t="shared" si="173"/>
        <v>896.80000000000007</v>
      </c>
      <c r="L1066" s="391">
        <v>10761.6</v>
      </c>
    </row>
    <row r="1067" spans="1:12">
      <c r="A1067" s="37" t="s">
        <v>104</v>
      </c>
      <c r="B1067" s="403" t="s">
        <v>123</v>
      </c>
      <c r="C1067" s="403" t="s">
        <v>106</v>
      </c>
      <c r="D1067" s="406" t="s">
        <v>124</v>
      </c>
      <c r="E1067" s="378"/>
      <c r="F1067" s="378"/>
      <c r="G1067" s="378"/>
      <c r="H1067" s="378"/>
      <c r="I1067" s="378"/>
      <c r="J1067" s="378"/>
      <c r="K1067" s="415">
        <f t="shared" si="173"/>
        <v>676.5</v>
      </c>
      <c r="L1067" s="404">
        <v>8118</v>
      </c>
    </row>
    <row r="1068" spans="1:12">
      <c r="A1068" s="359"/>
      <c r="B1068" s="368"/>
      <c r="C1068" s="403" t="s">
        <v>106</v>
      </c>
      <c r="D1068" s="378" t="s">
        <v>125</v>
      </c>
      <c r="E1068" s="378"/>
      <c r="F1068" s="378"/>
      <c r="G1068" s="378"/>
      <c r="H1068" s="378"/>
      <c r="I1068" s="378" t="s">
        <v>236</v>
      </c>
      <c r="J1068" s="378"/>
      <c r="K1068" s="380">
        <f t="shared" ref="K1068:L1068" si="174">SUM(K1060:K1067)</f>
        <v>53088.733333333337</v>
      </c>
      <c r="L1068" s="381">
        <f t="shared" si="174"/>
        <v>637064.80000000005</v>
      </c>
    </row>
    <row r="1069" spans="1:12">
      <c r="A1069" s="359"/>
      <c r="B1069" s="368"/>
      <c r="C1069" s="37"/>
      <c r="D1069" s="378"/>
      <c r="E1069" s="378"/>
      <c r="F1069" s="378"/>
      <c r="G1069" s="378"/>
      <c r="H1069" s="378"/>
      <c r="I1069" s="378"/>
      <c r="J1069" s="378"/>
      <c r="K1069" s="380"/>
      <c r="L1069" s="381"/>
    </row>
    <row r="1070" spans="1:12">
      <c r="A1070" s="37" t="s">
        <v>104</v>
      </c>
      <c r="B1070" s="403">
        <v>2111</v>
      </c>
      <c r="C1070" s="37"/>
      <c r="D1070" s="406" t="s">
        <v>127</v>
      </c>
      <c r="E1070" s="378"/>
      <c r="F1070" s="378"/>
      <c r="G1070" s="378"/>
      <c r="H1070" s="378"/>
      <c r="I1070" s="378"/>
      <c r="J1070" s="378"/>
      <c r="K1070" s="386">
        <f t="shared" ref="K1070:K1072" si="175">L1070/12</f>
        <v>0</v>
      </c>
      <c r="L1070" s="408">
        <v>0</v>
      </c>
    </row>
    <row r="1071" spans="1:12">
      <c r="A1071" s="37" t="s">
        <v>104</v>
      </c>
      <c r="B1071" s="403">
        <v>2161</v>
      </c>
      <c r="C1071" s="403" t="s">
        <v>106</v>
      </c>
      <c r="D1071" s="406" t="s">
        <v>131</v>
      </c>
      <c r="E1071" s="378"/>
      <c r="F1071" s="378"/>
      <c r="G1071" s="378"/>
      <c r="H1071" s="378"/>
      <c r="I1071" s="378"/>
      <c r="J1071" s="378"/>
      <c r="K1071" s="386">
        <f t="shared" si="175"/>
        <v>0</v>
      </c>
      <c r="L1071" s="408">
        <v>0</v>
      </c>
    </row>
    <row r="1072" spans="1:12">
      <c r="A1072" s="37" t="s">
        <v>104</v>
      </c>
      <c r="B1072" s="403">
        <v>2911</v>
      </c>
      <c r="C1072" s="403" t="s">
        <v>106</v>
      </c>
      <c r="D1072" s="406" t="s">
        <v>186</v>
      </c>
      <c r="E1072" s="378"/>
      <c r="F1072" s="378"/>
      <c r="G1072" s="378"/>
      <c r="H1072" s="378"/>
      <c r="I1072" s="378"/>
      <c r="J1072" s="378"/>
      <c r="K1072" s="386">
        <f t="shared" si="175"/>
        <v>0</v>
      </c>
      <c r="L1072" s="408">
        <v>0</v>
      </c>
    </row>
    <row r="1073" spans="1:12">
      <c r="A1073" s="359"/>
      <c r="B1073" s="37"/>
      <c r="C1073" s="403" t="s">
        <v>106</v>
      </c>
      <c r="D1073" s="378" t="s">
        <v>125</v>
      </c>
      <c r="E1073" s="378"/>
      <c r="F1073" s="378"/>
      <c r="G1073" s="378"/>
      <c r="H1073" s="378"/>
      <c r="I1073" s="378" t="s">
        <v>236</v>
      </c>
      <c r="J1073" s="378"/>
      <c r="K1073" s="380">
        <f t="shared" ref="K1073" si="176">SUM(K1070:K1072)</f>
        <v>0</v>
      </c>
      <c r="L1073" s="381">
        <f>SUM(L1070:L1072)</f>
        <v>0</v>
      </c>
    </row>
    <row r="1074" spans="1:12">
      <c r="A1074" s="359"/>
      <c r="B1074" s="37"/>
      <c r="C1074" s="37"/>
      <c r="D1074" s="379"/>
      <c r="E1074" s="378"/>
      <c r="F1074" s="378"/>
      <c r="G1074" s="378"/>
      <c r="H1074" s="378"/>
      <c r="I1074" s="378"/>
      <c r="J1074" s="378"/>
      <c r="K1074" s="380"/>
      <c r="L1074" s="381"/>
    </row>
    <row r="1075" spans="1:12">
      <c r="A1075" s="37" t="s">
        <v>104</v>
      </c>
      <c r="B1075" s="403">
        <v>3221</v>
      </c>
      <c r="C1075" s="37"/>
      <c r="D1075" s="406" t="s">
        <v>171</v>
      </c>
      <c r="E1075" s="378"/>
      <c r="F1075" s="378"/>
      <c r="G1075" s="378"/>
      <c r="H1075" s="378"/>
      <c r="I1075" s="378"/>
      <c r="J1075" s="378"/>
      <c r="K1075" s="386">
        <f t="shared" ref="K1075:K1078" si="177">L1075/12</f>
        <v>0</v>
      </c>
      <c r="L1075" s="408">
        <v>0</v>
      </c>
    </row>
    <row r="1076" spans="1:12">
      <c r="A1076" s="37" t="s">
        <v>104</v>
      </c>
      <c r="B1076" s="403">
        <v>3361</v>
      </c>
      <c r="C1076" s="403" t="s">
        <v>106</v>
      </c>
      <c r="D1076" s="406" t="s">
        <v>134</v>
      </c>
      <c r="E1076" s="378"/>
      <c r="F1076" s="378"/>
      <c r="G1076" s="378"/>
      <c r="H1076" s="378"/>
      <c r="I1076" s="378"/>
      <c r="J1076" s="378"/>
      <c r="K1076" s="386">
        <f t="shared" si="177"/>
        <v>0</v>
      </c>
      <c r="L1076" s="408">
        <v>0</v>
      </c>
    </row>
    <row r="1077" spans="1:12">
      <c r="A1077" s="37" t="s">
        <v>104</v>
      </c>
      <c r="B1077" s="403">
        <v>3711</v>
      </c>
      <c r="C1077" s="403" t="s">
        <v>106</v>
      </c>
      <c r="D1077" s="406" t="s">
        <v>135</v>
      </c>
      <c r="E1077" s="379"/>
      <c r="F1077" s="379"/>
      <c r="G1077" s="379"/>
      <c r="H1077" s="379"/>
      <c r="I1077" s="379"/>
      <c r="J1077" s="379"/>
      <c r="K1077" s="386">
        <f t="shared" si="177"/>
        <v>0</v>
      </c>
      <c r="L1077" s="395">
        <v>0</v>
      </c>
    </row>
    <row r="1078" spans="1:12">
      <c r="A1078" s="37" t="s">
        <v>104</v>
      </c>
      <c r="B1078" s="403">
        <v>3751</v>
      </c>
      <c r="C1078" s="403" t="s">
        <v>106</v>
      </c>
      <c r="D1078" s="406" t="s">
        <v>139</v>
      </c>
      <c r="E1078" s="378"/>
      <c r="F1078" s="378"/>
      <c r="G1078" s="378"/>
      <c r="H1078" s="378"/>
      <c r="I1078" s="378"/>
      <c r="J1078" s="378"/>
      <c r="K1078" s="386">
        <f t="shared" si="177"/>
        <v>0</v>
      </c>
      <c r="L1078" s="395">
        <v>0</v>
      </c>
    </row>
    <row r="1079" spans="1:12">
      <c r="A1079" s="359"/>
      <c r="B1079" s="37"/>
      <c r="C1079" s="403" t="s">
        <v>106</v>
      </c>
      <c r="D1079" s="378" t="s">
        <v>125</v>
      </c>
      <c r="E1079" s="378"/>
      <c r="F1079" s="378"/>
      <c r="G1079" s="378"/>
      <c r="H1079" s="378"/>
      <c r="I1079" s="378" t="s">
        <v>236</v>
      </c>
      <c r="J1079" s="378"/>
      <c r="K1079" s="380">
        <f t="shared" ref="K1079:L1079" si="178">SUM(K1075:K1078)</f>
        <v>0</v>
      </c>
      <c r="L1079" s="381">
        <f t="shared" si="178"/>
        <v>0</v>
      </c>
    </row>
    <row r="1080" spans="1:12">
      <c r="A1080" s="359"/>
      <c r="B1080" s="37"/>
      <c r="C1080" s="37"/>
      <c r="D1080" s="378"/>
      <c r="E1080" s="378"/>
      <c r="F1080" s="378"/>
      <c r="G1080" s="378"/>
      <c r="H1080" s="378"/>
      <c r="I1080" s="378"/>
      <c r="J1080" s="378"/>
      <c r="K1080" s="380"/>
      <c r="L1080" s="381"/>
    </row>
    <row r="1081" spans="1:12">
      <c r="A1081" s="359"/>
      <c r="B1081" s="37"/>
      <c r="C1081" s="37"/>
      <c r="D1081" s="378" t="s">
        <v>140</v>
      </c>
      <c r="E1081" s="378"/>
      <c r="F1081" s="378"/>
      <c r="G1081" s="378"/>
      <c r="H1081" s="378"/>
      <c r="I1081" s="378" t="s">
        <v>255</v>
      </c>
      <c r="J1081" s="378"/>
      <c r="K1081" s="380">
        <f t="shared" ref="K1081:L1081" si="179">SUM( ,K1079,K1073,K1068)</f>
        <v>53088.733333333337</v>
      </c>
      <c r="L1081" s="381">
        <f t="shared" si="179"/>
        <v>637064.80000000005</v>
      </c>
    </row>
    <row r="1082" spans="1:12">
      <c r="A1082" s="359"/>
      <c r="B1082" s="37"/>
      <c r="C1082" s="37"/>
      <c r="D1082" s="378"/>
      <c r="E1082" s="378"/>
      <c r="F1082" s="378"/>
      <c r="G1082" s="378"/>
      <c r="H1082" s="378"/>
      <c r="I1082" s="378"/>
      <c r="J1082" s="378"/>
      <c r="K1082" s="380"/>
      <c r="L1082" s="381"/>
    </row>
    <row r="1083" spans="1:12">
      <c r="A1083" s="359"/>
      <c r="B1083" s="37"/>
      <c r="C1083" s="37"/>
      <c r="D1083" s="378" t="s">
        <v>152</v>
      </c>
      <c r="E1083" s="378"/>
      <c r="F1083" s="378"/>
      <c r="G1083" s="378"/>
      <c r="H1083" s="377" t="s">
        <v>282</v>
      </c>
      <c r="I1083" s="378"/>
      <c r="J1083" s="378"/>
      <c r="K1083" s="380">
        <f>SUM(K1081,K1050,K1003,K961)</f>
        <v>779111.76583333337</v>
      </c>
      <c r="L1083" s="381">
        <f>SUM(L1081,L1050,L1003,L961)</f>
        <v>9399341.1899999995</v>
      </c>
    </row>
    <row r="1084" spans="1:12">
      <c r="A1084" s="359"/>
      <c r="B1084" s="37"/>
      <c r="C1084" s="37"/>
      <c r="D1084" s="378"/>
      <c r="E1084" s="378"/>
      <c r="F1084" s="378"/>
      <c r="G1084" s="378"/>
      <c r="H1084" s="377"/>
      <c r="I1084" s="378"/>
      <c r="J1084" s="378"/>
      <c r="K1084" s="380"/>
      <c r="L1084" s="381"/>
    </row>
    <row r="1085" spans="1:12">
      <c r="A1085" s="360" t="s">
        <v>91</v>
      </c>
      <c r="B1085" s="359">
        <v>3</v>
      </c>
      <c r="C1085" s="359"/>
      <c r="D1085" s="378" t="s">
        <v>466</v>
      </c>
      <c r="E1085" s="378"/>
      <c r="F1085" s="378"/>
      <c r="G1085" s="378"/>
      <c r="H1085" s="377"/>
      <c r="I1085" s="378"/>
      <c r="J1085" s="378"/>
      <c r="K1085" s="380"/>
      <c r="L1085" s="381"/>
    </row>
    <row r="1086" spans="1:12">
      <c r="A1086" s="360" t="s">
        <v>94</v>
      </c>
      <c r="B1086" s="359">
        <v>2</v>
      </c>
      <c r="C1086" s="122"/>
      <c r="D1086" s="378" t="s">
        <v>467</v>
      </c>
      <c r="E1086" s="378"/>
      <c r="F1086" s="378"/>
      <c r="G1086" s="378"/>
      <c r="H1086" s="377"/>
      <c r="I1086" s="378"/>
      <c r="J1086" s="378"/>
      <c r="K1086" s="380"/>
      <c r="L1086" s="381"/>
    </row>
    <row r="1087" spans="1:12">
      <c r="A1087" s="360" t="s">
        <v>96</v>
      </c>
      <c r="B1087" s="359">
        <v>1</v>
      </c>
      <c r="C1087" s="122"/>
      <c r="D1087" s="378" t="s">
        <v>469</v>
      </c>
      <c r="E1087" s="378"/>
      <c r="F1087" s="378"/>
      <c r="G1087" s="378"/>
      <c r="H1087" s="377"/>
      <c r="I1087" s="378"/>
      <c r="J1087" s="378"/>
      <c r="K1087" s="380"/>
      <c r="L1087" s="381"/>
    </row>
    <row r="1088" spans="1:12">
      <c r="A1088" s="360" t="s">
        <v>97</v>
      </c>
      <c r="B1088" s="376" t="s">
        <v>66</v>
      </c>
      <c r="C1088" s="122"/>
      <c r="D1088" s="378" t="s">
        <v>229</v>
      </c>
      <c r="E1088" s="378"/>
      <c r="F1088" s="378"/>
      <c r="G1088" s="378"/>
      <c r="H1088" s="378"/>
      <c r="I1088" s="378"/>
      <c r="J1088" s="378"/>
      <c r="K1088" s="380"/>
      <c r="L1088" s="381"/>
    </row>
    <row r="1089" spans="1:12">
      <c r="A1089" s="360" t="s">
        <v>99</v>
      </c>
      <c r="B1089" s="359">
        <v>13</v>
      </c>
      <c r="C1089" s="122"/>
      <c r="D1089" s="378" t="s">
        <v>537</v>
      </c>
      <c r="E1089" s="378"/>
      <c r="F1089" s="378"/>
      <c r="G1089" s="378"/>
      <c r="H1089" s="378"/>
      <c r="I1089" s="378"/>
      <c r="J1089" s="378"/>
      <c r="K1089" s="380"/>
      <c r="L1089" s="381"/>
    </row>
    <row r="1090" spans="1:12">
      <c r="A1090" s="359"/>
      <c r="B1090" s="376"/>
      <c r="C1090" s="122"/>
      <c r="D1090" s="378"/>
      <c r="E1090" s="378"/>
      <c r="F1090" s="378"/>
      <c r="G1090" s="378"/>
      <c r="H1090" s="378"/>
      <c r="I1090" s="378"/>
      <c r="J1090" s="378"/>
      <c r="K1090" s="380"/>
      <c r="L1090" s="381"/>
    </row>
    <row r="1091" spans="1:12">
      <c r="A1091" s="359"/>
      <c r="B1091" s="376"/>
      <c r="C1091" s="383"/>
      <c r="D1091" s="378" t="s">
        <v>102</v>
      </c>
      <c r="E1091" s="385" t="s">
        <v>146</v>
      </c>
      <c r="F1091" s="385"/>
      <c r="G1091" s="378"/>
      <c r="H1091" s="378"/>
      <c r="I1091" s="378"/>
      <c r="J1091" s="378"/>
      <c r="K1091" s="380"/>
      <c r="L1091" s="381"/>
    </row>
    <row r="1092" spans="1:12">
      <c r="A1092" s="359"/>
      <c r="B1092" s="376"/>
      <c r="C1092" s="384" t="s">
        <v>538</v>
      </c>
      <c r="D1092" s="378"/>
      <c r="E1092" s="378"/>
      <c r="F1092" s="378"/>
      <c r="G1092" s="378"/>
      <c r="H1092" s="378"/>
      <c r="I1092" s="378"/>
      <c r="J1092" s="378"/>
      <c r="K1092" s="380"/>
      <c r="L1092" s="381"/>
    </row>
    <row r="1093" spans="1:12">
      <c r="A1093" s="37" t="s">
        <v>104</v>
      </c>
      <c r="B1093" s="403" t="s">
        <v>105</v>
      </c>
      <c r="C1093" s="376"/>
      <c r="D1093" s="406" t="s">
        <v>107</v>
      </c>
      <c r="E1093" s="406"/>
      <c r="F1093" s="406"/>
      <c r="G1093" s="406"/>
      <c r="H1093" s="406"/>
      <c r="I1093" s="406"/>
      <c r="J1093" s="406"/>
      <c r="K1093" s="415">
        <f t="shared" ref="K1093:K1101" si="180">L1093/12</f>
        <v>494434.02</v>
      </c>
      <c r="L1093" s="404">
        <v>5933208.2400000002</v>
      </c>
    </row>
    <row r="1094" spans="1:12">
      <c r="A1094" s="37" t="s">
        <v>104</v>
      </c>
      <c r="B1094" s="403" t="s">
        <v>108</v>
      </c>
      <c r="C1094" s="407" t="s">
        <v>106</v>
      </c>
      <c r="D1094" s="406" t="s">
        <v>109</v>
      </c>
      <c r="E1094" s="406"/>
      <c r="F1094" s="406"/>
      <c r="G1094" s="406"/>
      <c r="H1094" s="406"/>
      <c r="I1094" s="406"/>
      <c r="J1094" s="406"/>
      <c r="K1094" s="415">
        <f t="shared" si="180"/>
        <v>21644.5</v>
      </c>
      <c r="L1094" s="404">
        <v>259734</v>
      </c>
    </row>
    <row r="1095" spans="1:12">
      <c r="A1095" s="37" t="s">
        <v>104</v>
      </c>
      <c r="B1095" s="403" t="s">
        <v>110</v>
      </c>
      <c r="C1095" s="407" t="s">
        <v>106</v>
      </c>
      <c r="D1095" s="406" t="s">
        <v>111</v>
      </c>
      <c r="E1095" s="406"/>
      <c r="F1095" s="406"/>
      <c r="G1095" s="406"/>
      <c r="H1095" s="406"/>
      <c r="I1095" s="406"/>
      <c r="J1095" s="406"/>
      <c r="K1095" s="415">
        <f t="shared" si="180"/>
        <v>32773.025000000001</v>
      </c>
      <c r="L1095" s="404">
        <v>393276.3</v>
      </c>
    </row>
    <row r="1096" spans="1:12">
      <c r="A1096" s="37" t="s">
        <v>104</v>
      </c>
      <c r="B1096" s="403" t="s">
        <v>112</v>
      </c>
      <c r="C1096" s="407" t="s">
        <v>106</v>
      </c>
      <c r="D1096" s="406" t="s">
        <v>113</v>
      </c>
      <c r="E1096" s="406"/>
      <c r="F1096" s="406"/>
      <c r="G1096" s="406"/>
      <c r="H1096" s="406"/>
      <c r="I1096" s="406"/>
      <c r="J1096" s="406"/>
      <c r="K1096" s="415">
        <f t="shared" si="180"/>
        <v>7095</v>
      </c>
      <c r="L1096" s="404">
        <v>85140</v>
      </c>
    </row>
    <row r="1097" spans="1:12">
      <c r="A1097" s="37" t="s">
        <v>104</v>
      </c>
      <c r="B1097" s="403" t="s">
        <v>114</v>
      </c>
      <c r="C1097" s="407" t="s">
        <v>106</v>
      </c>
      <c r="D1097" s="406" t="s">
        <v>115</v>
      </c>
      <c r="E1097" s="406"/>
      <c r="F1097" s="406"/>
      <c r="G1097" s="406"/>
      <c r="H1097" s="406"/>
      <c r="I1097" s="406"/>
      <c r="J1097" s="406"/>
      <c r="K1097" s="415">
        <f t="shared" si="180"/>
        <v>10306.326666666666</v>
      </c>
      <c r="L1097" s="404">
        <v>123675.92</v>
      </c>
    </row>
    <row r="1098" spans="1:12">
      <c r="A1098" s="37" t="s">
        <v>104</v>
      </c>
      <c r="B1098" s="403" t="s">
        <v>116</v>
      </c>
      <c r="C1098" s="407" t="s">
        <v>106</v>
      </c>
      <c r="D1098" s="406" t="s">
        <v>117</v>
      </c>
      <c r="E1098" s="406"/>
      <c r="F1098" s="406"/>
      <c r="G1098" s="406"/>
      <c r="H1098" s="406"/>
      <c r="I1098" s="406"/>
      <c r="J1098" s="406"/>
      <c r="K1098" s="415">
        <f t="shared" si="180"/>
        <v>100094.69916666666</v>
      </c>
      <c r="L1098" s="404">
        <v>1201136.3899999999</v>
      </c>
    </row>
    <row r="1099" spans="1:12">
      <c r="A1099" s="37" t="s">
        <v>104</v>
      </c>
      <c r="B1099" s="403" t="s">
        <v>119</v>
      </c>
      <c r="C1099" s="407" t="s">
        <v>106</v>
      </c>
      <c r="D1099" s="406" t="s">
        <v>235</v>
      </c>
      <c r="E1099" s="406"/>
      <c r="F1099" s="406"/>
      <c r="G1099" s="406"/>
      <c r="H1099" s="406"/>
      <c r="I1099" s="406"/>
      <c r="J1099" s="406"/>
      <c r="K1099" s="415">
        <f t="shared" si="180"/>
        <v>53602.28</v>
      </c>
      <c r="L1099" s="404">
        <v>643227.36</v>
      </c>
    </row>
    <row r="1100" spans="1:12">
      <c r="A1100" s="37" t="s">
        <v>104</v>
      </c>
      <c r="B1100" s="403" t="s">
        <v>121</v>
      </c>
      <c r="C1100" s="407" t="s">
        <v>106</v>
      </c>
      <c r="D1100" s="406" t="s">
        <v>122</v>
      </c>
      <c r="E1100" s="406"/>
      <c r="F1100" s="406"/>
      <c r="G1100" s="406"/>
      <c r="H1100" s="406"/>
      <c r="I1100" s="406"/>
      <c r="J1100" s="406"/>
      <c r="K1100" s="415">
        <f t="shared" si="180"/>
        <v>35872</v>
      </c>
      <c r="L1100" s="391">
        <v>430464</v>
      </c>
    </row>
    <row r="1101" spans="1:12">
      <c r="A1101" s="37" t="s">
        <v>104</v>
      </c>
      <c r="B1101" s="403" t="s">
        <v>123</v>
      </c>
      <c r="C1101" s="407" t="s">
        <v>106</v>
      </c>
      <c r="D1101" s="406" t="s">
        <v>124</v>
      </c>
      <c r="E1101" s="406"/>
      <c r="F1101" s="406"/>
      <c r="G1101" s="406"/>
      <c r="H1101" s="406"/>
      <c r="I1101" s="406"/>
      <c r="J1101" s="406"/>
      <c r="K1101" s="415">
        <f t="shared" si="180"/>
        <v>31021.833333333332</v>
      </c>
      <c r="L1101" s="404">
        <v>372262</v>
      </c>
    </row>
    <row r="1102" spans="1:12">
      <c r="A1102" s="359"/>
      <c r="B1102" s="376"/>
      <c r="C1102" s="403" t="s">
        <v>106</v>
      </c>
      <c r="D1102" s="378" t="s">
        <v>125</v>
      </c>
      <c r="E1102" s="378"/>
      <c r="F1102" s="378"/>
      <c r="G1102" s="378"/>
      <c r="H1102" s="378"/>
      <c r="I1102" s="378" t="s">
        <v>236</v>
      </c>
      <c r="J1102" s="378"/>
      <c r="K1102" s="380">
        <f t="shared" ref="K1102:L1102" si="181">SUM(K1093:K1101)</f>
        <v>786843.6841666667</v>
      </c>
      <c r="L1102" s="381">
        <f t="shared" si="181"/>
        <v>9442124.209999999</v>
      </c>
    </row>
    <row r="1103" spans="1:12">
      <c r="A1103" s="359"/>
      <c r="B1103" s="376"/>
      <c r="C1103" s="383"/>
      <c r="D1103" s="378"/>
      <c r="E1103" s="378"/>
      <c r="F1103" s="378"/>
      <c r="G1103" s="378"/>
      <c r="H1103" s="378"/>
      <c r="I1103" s="378"/>
      <c r="J1103" s="378"/>
      <c r="K1103" s="380"/>
      <c r="L1103" s="381"/>
    </row>
    <row r="1104" spans="1:12">
      <c r="A1104" s="37" t="s">
        <v>104</v>
      </c>
      <c r="B1104" s="403">
        <v>2111</v>
      </c>
      <c r="C1104" s="383"/>
      <c r="D1104" s="406" t="s">
        <v>127</v>
      </c>
      <c r="E1104" s="378"/>
      <c r="F1104" s="378"/>
      <c r="G1104" s="378"/>
      <c r="H1104" s="378"/>
      <c r="I1104" s="378"/>
      <c r="J1104" s="378"/>
      <c r="K1104" s="386">
        <f t="shared" ref="K1104:K1109" si="182">L1104/12</f>
        <v>0</v>
      </c>
      <c r="L1104" s="408">
        <v>0</v>
      </c>
    </row>
    <row r="1105" spans="1:12">
      <c r="A1105" s="37" t="s">
        <v>104</v>
      </c>
      <c r="B1105" s="403">
        <v>2141</v>
      </c>
      <c r="C1105" s="403" t="s">
        <v>106</v>
      </c>
      <c r="D1105" s="406" t="s">
        <v>129</v>
      </c>
      <c r="E1105" s="378"/>
      <c r="F1105" s="378"/>
      <c r="G1105" s="378"/>
      <c r="H1105" s="378"/>
      <c r="I1105" s="378"/>
      <c r="J1105" s="378"/>
      <c r="K1105" s="386">
        <f t="shared" si="182"/>
        <v>0</v>
      </c>
      <c r="L1105" s="408">
        <v>0</v>
      </c>
    </row>
    <row r="1106" spans="1:12">
      <c r="A1106" s="37" t="s">
        <v>104</v>
      </c>
      <c r="B1106" s="403">
        <v>2161</v>
      </c>
      <c r="C1106" s="403" t="s">
        <v>106</v>
      </c>
      <c r="D1106" s="406" t="s">
        <v>131</v>
      </c>
      <c r="E1106" s="378"/>
      <c r="F1106" s="378"/>
      <c r="G1106" s="378"/>
      <c r="H1106" s="378"/>
      <c r="I1106" s="378"/>
      <c r="J1106" s="378"/>
      <c r="K1106" s="386">
        <f t="shared" si="182"/>
        <v>8333.3333333333339</v>
      </c>
      <c r="L1106" s="408">
        <v>100000</v>
      </c>
    </row>
    <row r="1107" spans="1:12">
      <c r="A1107" s="37" t="s">
        <v>104</v>
      </c>
      <c r="B1107" s="403">
        <v>2611</v>
      </c>
      <c r="C1107" s="403" t="s">
        <v>106</v>
      </c>
      <c r="D1107" s="406" t="s">
        <v>133</v>
      </c>
      <c r="E1107" s="378"/>
      <c r="F1107" s="378"/>
      <c r="G1107" s="378"/>
      <c r="H1107" s="378"/>
      <c r="I1107" s="378"/>
      <c r="J1107" s="378"/>
      <c r="K1107" s="386">
        <f t="shared" si="182"/>
        <v>0</v>
      </c>
      <c r="L1107" s="408">
        <v>0</v>
      </c>
    </row>
    <row r="1108" spans="1:12">
      <c r="A1108" s="37" t="s">
        <v>104</v>
      </c>
      <c r="B1108" s="403">
        <v>2721</v>
      </c>
      <c r="C1108" s="403" t="s">
        <v>106</v>
      </c>
      <c r="D1108" s="406" t="s">
        <v>243</v>
      </c>
      <c r="E1108" s="378"/>
      <c r="F1108" s="378"/>
      <c r="G1108" s="378"/>
      <c r="H1108" s="378"/>
      <c r="I1108" s="378"/>
      <c r="J1108" s="378"/>
      <c r="K1108" s="386">
        <f t="shared" si="182"/>
        <v>4166.666666666667</v>
      </c>
      <c r="L1108" s="408">
        <v>50000</v>
      </c>
    </row>
    <row r="1109" spans="1:12">
      <c r="A1109" s="37" t="s">
        <v>104</v>
      </c>
      <c r="B1109" s="403">
        <v>2911</v>
      </c>
      <c r="C1109" s="403" t="s">
        <v>106</v>
      </c>
      <c r="D1109" s="406" t="s">
        <v>186</v>
      </c>
      <c r="E1109" s="378"/>
      <c r="F1109" s="378"/>
      <c r="G1109" s="378"/>
      <c r="H1109" s="378"/>
      <c r="I1109" s="378"/>
      <c r="J1109" s="378"/>
      <c r="K1109" s="386">
        <f t="shared" si="182"/>
        <v>0</v>
      </c>
      <c r="L1109" s="408">
        <v>0</v>
      </c>
    </row>
    <row r="1110" spans="1:12">
      <c r="A1110" s="37"/>
      <c r="B1110" s="403"/>
      <c r="C1110" s="403"/>
      <c r="D1110" s="406"/>
      <c r="E1110" s="378"/>
      <c r="F1110" s="378"/>
      <c r="G1110" s="378"/>
      <c r="H1110" s="378"/>
      <c r="I1110" s="378"/>
      <c r="J1110" s="378"/>
      <c r="K1110" s="386"/>
      <c r="L1110" s="408"/>
    </row>
    <row r="1111" spans="1:12">
      <c r="A1111" s="359"/>
      <c r="B1111" s="37"/>
      <c r="C1111" s="403" t="s">
        <v>106</v>
      </c>
      <c r="D1111" s="378" t="s">
        <v>125</v>
      </c>
      <c r="E1111" s="378"/>
      <c r="F1111" s="378"/>
      <c r="G1111" s="378"/>
      <c r="H1111" s="378"/>
      <c r="I1111" s="378" t="s">
        <v>236</v>
      </c>
      <c r="J1111" s="378"/>
      <c r="K1111" s="380">
        <f t="shared" ref="K1111" si="183">SUM(K1104:K1109)</f>
        <v>12500</v>
      </c>
      <c r="L1111" s="381">
        <f>SUM(L1104:L1109)</f>
        <v>150000</v>
      </c>
    </row>
    <row r="1112" spans="1:12">
      <c r="A1112" s="359"/>
      <c r="B1112" s="37"/>
      <c r="C1112" s="37"/>
      <c r="D1112" s="379"/>
      <c r="E1112" s="378"/>
      <c r="F1112" s="378"/>
      <c r="G1112" s="378"/>
      <c r="H1112" s="378"/>
      <c r="I1112" s="378"/>
      <c r="J1112" s="378"/>
      <c r="K1112" s="380"/>
      <c r="L1112" s="381"/>
    </row>
    <row r="1113" spans="1:12">
      <c r="A1113" s="359"/>
      <c r="B1113" s="37"/>
      <c r="C1113" s="37"/>
      <c r="D1113" s="379"/>
      <c r="E1113" s="378"/>
      <c r="F1113" s="378"/>
      <c r="G1113" s="378"/>
      <c r="H1113" s="378"/>
      <c r="I1113" s="378"/>
      <c r="J1113" s="378"/>
      <c r="K1113" s="380"/>
      <c r="L1113" s="381"/>
    </row>
    <row r="1114" spans="1:12">
      <c r="A1114" s="37" t="s">
        <v>104</v>
      </c>
      <c r="B1114" s="403">
        <v>3111</v>
      </c>
      <c r="C1114" s="37"/>
      <c r="D1114" s="406" t="s">
        <v>244</v>
      </c>
      <c r="E1114" s="378"/>
      <c r="F1114" s="378"/>
      <c r="G1114" s="378"/>
      <c r="H1114" s="378"/>
      <c r="I1114" s="378"/>
      <c r="J1114" s="378"/>
      <c r="K1114" s="386">
        <f t="shared" ref="K1114:K1123" si="184">L1114/12</f>
        <v>12500</v>
      </c>
      <c r="L1114" s="408">
        <v>150000</v>
      </c>
    </row>
    <row r="1115" spans="1:12">
      <c r="A1115" s="37" t="s">
        <v>104</v>
      </c>
      <c r="B1115" s="403">
        <v>3131</v>
      </c>
      <c r="C1115" s="403" t="s">
        <v>106</v>
      </c>
      <c r="D1115" s="406" t="s">
        <v>169</v>
      </c>
      <c r="E1115" s="378"/>
      <c r="F1115" s="378"/>
      <c r="G1115" s="378"/>
      <c r="H1115" s="378"/>
      <c r="I1115" s="378"/>
      <c r="J1115" s="378"/>
      <c r="K1115" s="386">
        <f t="shared" si="184"/>
        <v>1666.6666666666667</v>
      </c>
      <c r="L1115" s="408">
        <v>20000</v>
      </c>
    </row>
    <row r="1116" spans="1:12">
      <c r="A1116" s="37" t="s">
        <v>104</v>
      </c>
      <c r="B1116" s="403">
        <v>3221</v>
      </c>
      <c r="C1116" s="403" t="s">
        <v>106</v>
      </c>
      <c r="D1116" s="406" t="s">
        <v>171</v>
      </c>
      <c r="E1116" s="378"/>
      <c r="F1116" s="378"/>
      <c r="G1116" s="378"/>
      <c r="H1116" s="378"/>
      <c r="I1116" s="378"/>
      <c r="J1116" s="378"/>
      <c r="K1116" s="386">
        <f t="shared" si="184"/>
        <v>0</v>
      </c>
      <c r="L1116" s="408">
        <v>0</v>
      </c>
    </row>
    <row r="1117" spans="1:12">
      <c r="A1117" s="37" t="s">
        <v>104</v>
      </c>
      <c r="B1117" s="403">
        <v>3361</v>
      </c>
      <c r="C1117" s="403" t="s">
        <v>106</v>
      </c>
      <c r="D1117" s="406" t="s">
        <v>134</v>
      </c>
      <c r="E1117" s="378"/>
      <c r="F1117" s="378"/>
      <c r="G1117" s="378"/>
      <c r="H1117" s="378"/>
      <c r="I1117" s="378"/>
      <c r="J1117" s="378"/>
      <c r="K1117" s="386">
        <f t="shared" si="184"/>
        <v>0</v>
      </c>
      <c r="L1117" s="408">
        <v>0</v>
      </c>
    </row>
    <row r="1118" spans="1:12">
      <c r="A1118" s="37" t="s">
        <v>104</v>
      </c>
      <c r="B1118" s="403">
        <v>3511</v>
      </c>
      <c r="C1118" s="403" t="s">
        <v>106</v>
      </c>
      <c r="D1118" s="127" t="s">
        <v>388</v>
      </c>
      <c r="E1118" s="378"/>
      <c r="F1118" s="378"/>
      <c r="G1118" s="378"/>
      <c r="H1118" s="378"/>
      <c r="I1118" s="378"/>
      <c r="J1118" s="378"/>
      <c r="K1118" s="386">
        <f t="shared" si="184"/>
        <v>33333.333333333336</v>
      </c>
      <c r="L1118" s="408">
        <v>400000</v>
      </c>
    </row>
    <row r="1119" spans="1:12">
      <c r="A1119" s="37" t="s">
        <v>104</v>
      </c>
      <c r="B1119" s="403">
        <v>3551</v>
      </c>
      <c r="C1119" s="403" t="s">
        <v>106</v>
      </c>
      <c r="D1119" s="417" t="s">
        <v>333</v>
      </c>
      <c r="E1119" s="378"/>
      <c r="F1119" s="378"/>
      <c r="G1119" s="378"/>
      <c r="H1119" s="378"/>
      <c r="I1119" s="378"/>
      <c r="J1119" s="378"/>
      <c r="K1119" s="386">
        <f t="shared" si="184"/>
        <v>1666.6666666666667</v>
      </c>
      <c r="L1119" s="408">
        <v>20000</v>
      </c>
    </row>
    <row r="1120" spans="1:12">
      <c r="A1120" s="37" t="s">
        <v>104</v>
      </c>
      <c r="B1120" s="403">
        <v>3711</v>
      </c>
      <c r="C1120" s="403" t="s">
        <v>106</v>
      </c>
      <c r="D1120" s="406" t="s">
        <v>135</v>
      </c>
      <c r="E1120" s="378"/>
      <c r="F1120" s="378"/>
      <c r="G1120" s="378"/>
      <c r="H1120" s="378"/>
      <c r="I1120" s="378"/>
      <c r="J1120" s="378"/>
      <c r="K1120" s="386">
        <f t="shared" si="184"/>
        <v>0</v>
      </c>
      <c r="L1120" s="408">
        <v>0</v>
      </c>
    </row>
    <row r="1121" spans="1:12">
      <c r="A1121" s="37" t="s">
        <v>104</v>
      </c>
      <c r="B1121" s="403">
        <v>3751</v>
      </c>
      <c r="C1121" s="407" t="s">
        <v>106</v>
      </c>
      <c r="D1121" s="406" t="s">
        <v>139</v>
      </c>
      <c r="E1121" s="378"/>
      <c r="F1121" s="378"/>
      <c r="G1121" s="378"/>
      <c r="H1121" s="378"/>
      <c r="I1121" s="378"/>
      <c r="J1121" s="378"/>
      <c r="K1121" s="386">
        <f t="shared" si="184"/>
        <v>0</v>
      </c>
      <c r="L1121" s="408">
        <v>0</v>
      </c>
    </row>
    <row r="1122" spans="1:12">
      <c r="A1122" s="37" t="s">
        <v>104</v>
      </c>
      <c r="B1122" s="403">
        <v>3821</v>
      </c>
      <c r="C1122" s="403" t="s">
        <v>106</v>
      </c>
      <c r="D1122" s="406" t="s">
        <v>172</v>
      </c>
      <c r="E1122" s="378"/>
      <c r="F1122" s="378"/>
      <c r="G1122" s="378"/>
      <c r="H1122" s="379"/>
      <c r="I1122" s="379"/>
      <c r="J1122" s="379"/>
      <c r="K1122" s="386">
        <f t="shared" si="184"/>
        <v>0</v>
      </c>
      <c r="L1122" s="414">
        <v>0</v>
      </c>
    </row>
    <row r="1123" spans="1:12">
      <c r="A1123" s="383" t="s">
        <v>104</v>
      </c>
      <c r="B1123" s="403">
        <v>3911</v>
      </c>
      <c r="C1123" s="407" t="s">
        <v>106</v>
      </c>
      <c r="D1123" s="406" t="s">
        <v>544</v>
      </c>
      <c r="E1123" s="379"/>
      <c r="F1123" s="379"/>
      <c r="G1123" s="379"/>
      <c r="H1123" s="379"/>
      <c r="I1123" s="379"/>
      <c r="J1123" s="379"/>
      <c r="K1123" s="386">
        <f t="shared" si="184"/>
        <v>41666.666666666664</v>
      </c>
      <c r="L1123" s="414">
        <v>500000</v>
      </c>
    </row>
    <row r="1124" spans="1:12">
      <c r="A1124" s="383"/>
      <c r="B1124" s="403"/>
      <c r="C1124" s="407"/>
      <c r="D1124" s="406"/>
      <c r="E1124" s="379"/>
      <c r="F1124" s="379"/>
      <c r="G1124" s="379"/>
      <c r="H1124" s="379"/>
      <c r="I1124" s="379"/>
      <c r="J1124" s="379"/>
      <c r="K1124" s="386"/>
      <c r="L1124" s="414"/>
    </row>
    <row r="1125" spans="1:12">
      <c r="A1125" s="383"/>
      <c r="B1125" s="37"/>
      <c r="C1125" s="403" t="s">
        <v>106</v>
      </c>
      <c r="D1125" s="378" t="s">
        <v>125</v>
      </c>
      <c r="E1125" s="378"/>
      <c r="F1125" s="378"/>
      <c r="G1125" s="378"/>
      <c r="H1125" s="378"/>
      <c r="I1125" s="378" t="s">
        <v>236</v>
      </c>
      <c r="J1125" s="378"/>
      <c r="K1125" s="380">
        <f t="shared" ref="K1125:L1125" si="185">SUM(K1114:K1123)</f>
        <v>90833.333333333328</v>
      </c>
      <c r="L1125" s="381">
        <f t="shared" si="185"/>
        <v>1090000</v>
      </c>
    </row>
    <row r="1126" spans="1:12">
      <c r="A1126" s="383"/>
      <c r="B1126" s="37"/>
      <c r="C1126" s="37"/>
      <c r="D1126" s="379"/>
      <c r="E1126" s="378"/>
      <c r="F1126" s="378"/>
      <c r="G1126" s="378"/>
      <c r="H1126" s="378"/>
      <c r="I1126" s="378"/>
      <c r="J1126" s="378"/>
      <c r="K1126" s="386"/>
      <c r="L1126" s="381"/>
    </row>
    <row r="1127" spans="1:12">
      <c r="A1127" s="383"/>
      <c r="B1127" s="37"/>
      <c r="C1127" s="37"/>
      <c r="D1127" s="379"/>
      <c r="E1127" s="378"/>
      <c r="F1127" s="378"/>
      <c r="G1127" s="378"/>
      <c r="H1127" s="378"/>
      <c r="I1127" s="378"/>
      <c r="J1127" s="378"/>
      <c r="K1127" s="386"/>
      <c r="L1127" s="381"/>
    </row>
    <row r="1128" spans="1:12">
      <c r="A1128" s="359"/>
      <c r="B1128" s="359"/>
      <c r="C1128" s="37"/>
      <c r="D1128" s="378" t="s">
        <v>140</v>
      </c>
      <c r="E1128" s="378"/>
      <c r="F1128" s="378"/>
      <c r="G1128" s="378"/>
      <c r="H1128" s="378"/>
      <c r="I1128" s="378" t="s">
        <v>255</v>
      </c>
      <c r="J1128" s="378"/>
      <c r="K1128" s="380">
        <f t="shared" ref="K1128:L1128" si="186">SUM(K1125,K1111,K1102)</f>
        <v>890177.01750000007</v>
      </c>
      <c r="L1128" s="381">
        <f t="shared" si="186"/>
        <v>10682124.209999999</v>
      </c>
    </row>
    <row r="1129" spans="1:12">
      <c r="A1129" s="359"/>
      <c r="B1129" s="359"/>
      <c r="C1129" s="37"/>
      <c r="D1129" s="359"/>
      <c r="E1129" s="378"/>
      <c r="F1129" s="378"/>
      <c r="G1129" s="378"/>
      <c r="H1129" s="378"/>
      <c r="I1129" s="378"/>
      <c r="J1129" s="378"/>
      <c r="K1129" s="380"/>
      <c r="L1129" s="381"/>
    </row>
    <row r="1130" spans="1:12">
      <c r="A1130" s="359"/>
      <c r="B1130" s="359"/>
      <c r="C1130" s="37"/>
      <c r="D1130" s="359"/>
      <c r="E1130" s="378"/>
      <c r="F1130" s="378"/>
      <c r="G1130" s="378"/>
      <c r="H1130" s="378"/>
      <c r="I1130" s="378"/>
      <c r="J1130" s="378"/>
      <c r="K1130" s="380"/>
      <c r="L1130" s="381"/>
    </row>
    <row r="1131" spans="1:12">
      <c r="A1131" s="359"/>
      <c r="B1131" s="359"/>
      <c r="C1131" s="37"/>
      <c r="D1131" s="359"/>
      <c r="E1131" s="378"/>
      <c r="F1131" s="378"/>
      <c r="G1131" s="378"/>
      <c r="H1131" s="378"/>
      <c r="I1131" s="378"/>
      <c r="J1131" s="378"/>
      <c r="K1131" s="380"/>
      <c r="L1131" s="381"/>
    </row>
    <row r="1132" spans="1:12">
      <c r="A1132" s="359"/>
      <c r="B1132" s="359"/>
      <c r="C1132" s="37"/>
      <c r="D1132" s="359"/>
      <c r="E1132" s="378"/>
      <c r="F1132" s="378"/>
      <c r="G1132" s="378"/>
      <c r="H1132" s="378"/>
      <c r="I1132" s="378"/>
      <c r="J1132" s="378"/>
      <c r="K1132" s="380"/>
      <c r="L1132" s="381"/>
    </row>
    <row r="1133" spans="1:12">
      <c r="A1133" s="359"/>
      <c r="B1133" s="359"/>
      <c r="C1133" s="37"/>
      <c r="D1133" s="359"/>
      <c r="E1133" s="378"/>
      <c r="F1133" s="378"/>
      <c r="G1133" s="378"/>
      <c r="H1133" s="378"/>
      <c r="I1133" s="378"/>
      <c r="J1133" s="378"/>
      <c r="K1133" s="380"/>
      <c r="L1133" s="381"/>
    </row>
    <row r="1134" spans="1:12">
      <c r="A1134" s="359"/>
      <c r="B1134" s="359"/>
      <c r="C1134" s="37"/>
      <c r="D1134" s="359"/>
      <c r="E1134" s="378"/>
      <c r="F1134" s="378"/>
      <c r="G1134" s="378"/>
      <c r="H1134" s="378"/>
      <c r="I1134" s="378"/>
      <c r="J1134" s="378"/>
      <c r="K1134" s="380"/>
      <c r="L1134" s="381"/>
    </row>
    <row r="1135" spans="1:12">
      <c r="A1135" s="359"/>
      <c r="B1135" s="359"/>
      <c r="C1135" s="37"/>
      <c r="D1135" s="359"/>
      <c r="E1135" s="378"/>
      <c r="F1135" s="378"/>
      <c r="G1135" s="378"/>
      <c r="H1135" s="378"/>
      <c r="I1135" s="378"/>
      <c r="J1135" s="378"/>
      <c r="K1135" s="380"/>
      <c r="L1135" s="381"/>
    </row>
    <row r="1136" spans="1:12">
      <c r="A1136" s="360" t="s">
        <v>91</v>
      </c>
      <c r="B1136" s="359">
        <v>3</v>
      </c>
      <c r="C1136" s="37"/>
      <c r="D1136" s="378" t="s">
        <v>466</v>
      </c>
      <c r="E1136" s="378"/>
      <c r="F1136" s="378"/>
      <c r="G1136" s="378"/>
      <c r="H1136" s="377"/>
      <c r="I1136" s="378"/>
      <c r="J1136" s="378"/>
      <c r="K1136" s="380"/>
      <c r="L1136" s="381"/>
    </row>
    <row r="1137" spans="1:12">
      <c r="A1137" s="360" t="s">
        <v>94</v>
      </c>
      <c r="B1137" s="359">
        <v>2</v>
      </c>
      <c r="C1137" s="122"/>
      <c r="D1137" s="378" t="s">
        <v>467</v>
      </c>
      <c r="E1137" s="378"/>
      <c r="F1137" s="378"/>
      <c r="G1137" s="378"/>
      <c r="H1137" s="377"/>
      <c r="I1137" s="378"/>
      <c r="J1137" s="378"/>
      <c r="K1137" s="380"/>
      <c r="L1137" s="381"/>
    </row>
    <row r="1138" spans="1:12">
      <c r="A1138" s="360" t="s">
        <v>96</v>
      </c>
      <c r="B1138" s="359">
        <v>1</v>
      </c>
      <c r="C1138" s="122"/>
      <c r="D1138" s="378" t="s">
        <v>469</v>
      </c>
      <c r="E1138" s="378"/>
      <c r="F1138" s="378"/>
      <c r="G1138" s="378"/>
      <c r="H1138" s="377"/>
      <c r="I1138" s="378"/>
      <c r="J1138" s="378"/>
      <c r="K1138" s="380"/>
      <c r="L1138" s="381"/>
    </row>
    <row r="1139" spans="1:12">
      <c r="A1139" s="360" t="s">
        <v>97</v>
      </c>
      <c r="B1139" s="376" t="s">
        <v>66</v>
      </c>
      <c r="C1139" s="122"/>
      <c r="D1139" s="378" t="s">
        <v>229</v>
      </c>
      <c r="E1139" s="378"/>
      <c r="F1139" s="378"/>
      <c r="G1139" s="378"/>
      <c r="H1139" s="378"/>
      <c r="I1139" s="378"/>
      <c r="J1139" s="378"/>
      <c r="K1139" s="380"/>
      <c r="L1139" s="381"/>
    </row>
    <row r="1140" spans="1:12">
      <c r="A1140" s="360" t="s">
        <v>99</v>
      </c>
      <c r="B1140" s="359">
        <v>13</v>
      </c>
      <c r="C1140" s="122"/>
      <c r="D1140" s="378" t="s">
        <v>537</v>
      </c>
      <c r="E1140" s="378"/>
      <c r="F1140" s="378"/>
      <c r="G1140" s="378"/>
      <c r="H1140" s="378"/>
      <c r="I1140" s="378"/>
      <c r="J1140" s="378"/>
      <c r="K1140" s="380"/>
      <c r="L1140" s="381"/>
    </row>
    <row r="1141" spans="1:12">
      <c r="A1141" s="360"/>
      <c r="B1141" s="359"/>
      <c r="C1141" s="122"/>
      <c r="D1141" s="378"/>
      <c r="E1141" s="378"/>
      <c r="F1141" s="378"/>
      <c r="G1141" s="378"/>
      <c r="H1141" s="378"/>
      <c r="I1141" s="378"/>
      <c r="J1141" s="378"/>
      <c r="K1141" s="380"/>
      <c r="L1141" s="381"/>
    </row>
    <row r="1142" spans="1:12">
      <c r="A1142" s="359"/>
      <c r="B1142" s="359"/>
      <c r="C1142" s="122"/>
      <c r="D1142" s="359"/>
      <c r="E1142" s="378"/>
      <c r="F1142" s="378"/>
      <c r="G1142" s="378"/>
      <c r="H1142" s="378"/>
      <c r="I1142" s="378"/>
      <c r="J1142" s="378"/>
      <c r="K1142" s="380"/>
      <c r="L1142" s="381"/>
    </row>
    <row r="1143" spans="1:12">
      <c r="A1143" s="359"/>
      <c r="B1143" s="359"/>
      <c r="C1143" s="37"/>
      <c r="D1143" s="378" t="s">
        <v>102</v>
      </c>
      <c r="E1143" s="385" t="s">
        <v>545</v>
      </c>
      <c r="F1143" s="378"/>
      <c r="G1143" s="378"/>
      <c r="H1143" s="378"/>
      <c r="I1143" s="378"/>
      <c r="J1143" s="378"/>
      <c r="K1143" s="380"/>
      <c r="L1143" s="381"/>
    </row>
    <row r="1144" spans="1:12">
      <c r="A1144" s="359"/>
      <c r="B1144" s="359"/>
      <c r="C1144" s="37"/>
      <c r="D1144" s="378"/>
      <c r="E1144" s="385"/>
      <c r="F1144" s="378"/>
      <c r="G1144" s="378"/>
      <c r="H1144" s="378"/>
      <c r="I1144" s="378"/>
      <c r="J1144" s="378"/>
      <c r="K1144" s="380"/>
      <c r="L1144" s="381"/>
    </row>
    <row r="1145" spans="1:12">
      <c r="A1145" s="359"/>
      <c r="B1145" s="359"/>
      <c r="C1145" s="445">
        <v>230200</v>
      </c>
      <c r="D1145" s="378"/>
      <c r="E1145" s="378"/>
      <c r="F1145" s="378"/>
      <c r="G1145" s="378"/>
      <c r="H1145" s="378"/>
      <c r="I1145" s="378"/>
      <c r="J1145" s="378"/>
      <c r="K1145" s="380"/>
      <c r="L1145" s="381"/>
    </row>
    <row r="1146" spans="1:12">
      <c r="A1146" s="37" t="s">
        <v>104</v>
      </c>
      <c r="B1146" s="388" t="s">
        <v>105</v>
      </c>
      <c r="C1146" s="359"/>
      <c r="D1146" s="140" t="s">
        <v>107</v>
      </c>
      <c r="E1146" s="406"/>
      <c r="F1146" s="406"/>
      <c r="G1146" s="406"/>
      <c r="H1146" s="406"/>
      <c r="I1146" s="406"/>
      <c r="J1146" s="406"/>
      <c r="K1146" s="458">
        <f t="shared" ref="K1146:K1154" si="187">L1146/12</f>
        <v>1376654.94</v>
      </c>
      <c r="L1146" s="404">
        <v>16519859.279999999</v>
      </c>
    </row>
    <row r="1147" spans="1:12">
      <c r="A1147" s="37" t="s">
        <v>104</v>
      </c>
      <c r="B1147" s="388" t="s">
        <v>108</v>
      </c>
      <c r="C1147" s="403" t="s">
        <v>106</v>
      </c>
      <c r="D1147" s="140" t="s">
        <v>109</v>
      </c>
      <c r="E1147" s="406"/>
      <c r="F1147" s="406"/>
      <c r="G1147" s="406"/>
      <c r="H1147" s="406"/>
      <c r="I1147" s="406"/>
      <c r="J1147" s="406"/>
      <c r="K1147" s="458">
        <f t="shared" si="187"/>
        <v>103570.7</v>
      </c>
      <c r="L1147" s="404">
        <v>1242848.3999999999</v>
      </c>
    </row>
    <row r="1148" spans="1:12">
      <c r="A1148" s="37" t="s">
        <v>104</v>
      </c>
      <c r="B1148" s="388" t="s">
        <v>110</v>
      </c>
      <c r="C1148" s="403" t="s">
        <v>106</v>
      </c>
      <c r="D1148" s="140" t="s">
        <v>111</v>
      </c>
      <c r="E1148" s="406"/>
      <c r="F1148" s="406"/>
      <c r="G1148" s="406"/>
      <c r="H1148" s="406"/>
      <c r="I1148" s="406"/>
      <c r="J1148" s="406"/>
      <c r="K1148" s="458">
        <f t="shared" si="187"/>
        <v>4411.8900000000003</v>
      </c>
      <c r="L1148" s="404">
        <v>52942.68</v>
      </c>
    </row>
    <row r="1149" spans="1:12">
      <c r="A1149" s="37" t="s">
        <v>104</v>
      </c>
      <c r="B1149" s="388" t="s">
        <v>112</v>
      </c>
      <c r="C1149" s="403" t="s">
        <v>106</v>
      </c>
      <c r="D1149" s="406" t="s">
        <v>113</v>
      </c>
      <c r="E1149" s="406"/>
      <c r="F1149" s="406"/>
      <c r="G1149" s="406"/>
      <c r="H1149" s="406"/>
      <c r="I1149" s="406"/>
      <c r="J1149" s="406"/>
      <c r="K1149" s="458">
        <f t="shared" si="187"/>
        <v>62052</v>
      </c>
      <c r="L1149" s="404">
        <v>744624</v>
      </c>
    </row>
    <row r="1150" spans="1:12">
      <c r="A1150" s="37" t="s">
        <v>104</v>
      </c>
      <c r="B1150" s="388" t="s">
        <v>114</v>
      </c>
      <c r="C1150" s="403" t="s">
        <v>106</v>
      </c>
      <c r="D1150" s="140" t="s">
        <v>115</v>
      </c>
      <c r="E1150" s="406"/>
      <c r="F1150" s="406"/>
      <c r="G1150" s="406"/>
      <c r="H1150" s="406"/>
      <c r="I1150" s="406"/>
      <c r="J1150" s="406"/>
      <c r="K1150" s="458">
        <f t="shared" si="187"/>
        <v>32071.492499999997</v>
      </c>
      <c r="L1150" s="404">
        <v>384857.91</v>
      </c>
    </row>
    <row r="1151" spans="1:12">
      <c r="A1151" s="37" t="s">
        <v>104</v>
      </c>
      <c r="B1151" s="388" t="s">
        <v>116</v>
      </c>
      <c r="C1151" s="403" t="s">
        <v>106</v>
      </c>
      <c r="D1151" s="406" t="s">
        <v>117</v>
      </c>
      <c r="E1151" s="406"/>
      <c r="F1151" s="406"/>
      <c r="G1151" s="406"/>
      <c r="H1151" s="406"/>
      <c r="I1151" s="406"/>
      <c r="J1151" s="406"/>
      <c r="K1151" s="458">
        <f t="shared" si="187"/>
        <v>256648.97999999998</v>
      </c>
      <c r="L1151" s="404">
        <v>3079787.76</v>
      </c>
    </row>
    <row r="1152" spans="1:12">
      <c r="A1152" s="37" t="s">
        <v>104</v>
      </c>
      <c r="B1152" s="388" t="s">
        <v>119</v>
      </c>
      <c r="C1152" s="403" t="s">
        <v>106</v>
      </c>
      <c r="D1152" s="140" t="s">
        <v>235</v>
      </c>
      <c r="E1152" s="406"/>
      <c r="F1152" s="406"/>
      <c r="G1152" s="406"/>
      <c r="H1152" s="406"/>
      <c r="I1152" s="406"/>
      <c r="J1152" s="406"/>
      <c r="K1152" s="458">
        <f t="shared" si="187"/>
        <v>34007.760000000002</v>
      </c>
      <c r="L1152" s="404">
        <v>408093.12</v>
      </c>
    </row>
    <row r="1153" spans="1:12">
      <c r="A1153" s="37" t="s">
        <v>104</v>
      </c>
      <c r="B1153" s="388" t="s">
        <v>121</v>
      </c>
      <c r="C1153" s="403" t="s">
        <v>106</v>
      </c>
      <c r="D1153" s="140" t="s">
        <v>122</v>
      </c>
      <c r="E1153" s="406"/>
      <c r="F1153" s="406"/>
      <c r="G1153" s="406"/>
      <c r="H1153" s="406"/>
      <c r="I1153" s="406"/>
      <c r="J1153" s="406"/>
      <c r="K1153" s="458">
        <f t="shared" si="187"/>
        <v>142591.19999999998</v>
      </c>
      <c r="L1153" s="404">
        <v>1711094.4</v>
      </c>
    </row>
    <row r="1154" spans="1:12">
      <c r="A1154" s="37" t="s">
        <v>104</v>
      </c>
      <c r="B1154" s="388" t="s">
        <v>123</v>
      </c>
      <c r="C1154" s="403" t="s">
        <v>106</v>
      </c>
      <c r="D1154" s="140" t="s">
        <v>124</v>
      </c>
      <c r="E1154" s="378"/>
      <c r="F1154" s="378"/>
      <c r="G1154" s="378"/>
      <c r="H1154" s="378"/>
      <c r="I1154" s="378"/>
      <c r="J1154" s="378"/>
      <c r="K1154" s="458">
        <f t="shared" si="187"/>
        <v>73796.443333333329</v>
      </c>
      <c r="L1154" s="404">
        <v>885557.32</v>
      </c>
    </row>
    <row r="1155" spans="1:12">
      <c r="A1155" s="37"/>
      <c r="B1155" s="388"/>
      <c r="C1155" s="403"/>
      <c r="D1155" s="140"/>
      <c r="E1155" s="378"/>
      <c r="F1155" s="378"/>
      <c r="G1155" s="378"/>
      <c r="H1155" s="378"/>
      <c r="I1155" s="378"/>
      <c r="J1155" s="378"/>
      <c r="K1155" s="458"/>
      <c r="L1155" s="404"/>
    </row>
    <row r="1156" spans="1:12">
      <c r="A1156" s="359"/>
      <c r="B1156" s="359"/>
      <c r="C1156" s="403" t="s">
        <v>106</v>
      </c>
      <c r="D1156" s="378" t="s">
        <v>125</v>
      </c>
      <c r="E1156" s="378"/>
      <c r="F1156" s="378"/>
      <c r="G1156" s="378"/>
      <c r="H1156" s="378"/>
      <c r="I1156" s="378" t="s">
        <v>236</v>
      </c>
      <c r="J1156" s="378"/>
      <c r="K1156" s="380">
        <f t="shared" ref="K1156:L1156" si="188">SUM(K1146:K1154)</f>
        <v>2085805.405833333</v>
      </c>
      <c r="L1156" s="381">
        <f t="shared" si="188"/>
        <v>25029664.870000001</v>
      </c>
    </row>
    <row r="1157" spans="1:12">
      <c r="A1157" s="359"/>
      <c r="B1157" s="359"/>
      <c r="C1157" s="37"/>
      <c r="D1157" s="378"/>
      <c r="E1157" s="378"/>
      <c r="F1157" s="378"/>
      <c r="G1157" s="378"/>
      <c r="H1157" s="378"/>
      <c r="I1157" s="378"/>
      <c r="J1157" s="378"/>
      <c r="K1157" s="380"/>
      <c r="L1157" s="381"/>
    </row>
    <row r="1158" spans="1:12">
      <c r="A1158" s="37" t="s">
        <v>104</v>
      </c>
      <c r="B1158" s="403">
        <v>2111</v>
      </c>
      <c r="C1158" s="37"/>
      <c r="D1158" s="406" t="s">
        <v>127</v>
      </c>
      <c r="E1158" s="378"/>
      <c r="F1158" s="378"/>
      <c r="G1158" s="378"/>
      <c r="H1158" s="378"/>
      <c r="I1158" s="378"/>
      <c r="J1158" s="378"/>
      <c r="K1158" s="386">
        <f t="shared" ref="K1158:K1165" si="189">L1158/12</f>
        <v>0</v>
      </c>
      <c r="L1158" s="412">
        <v>0</v>
      </c>
    </row>
    <row r="1159" spans="1:12">
      <c r="A1159" s="37" t="s">
        <v>104</v>
      </c>
      <c r="B1159" s="403">
        <v>2161</v>
      </c>
      <c r="C1159" s="403" t="s">
        <v>106</v>
      </c>
      <c r="D1159" s="406" t="s">
        <v>131</v>
      </c>
      <c r="E1159" s="378"/>
      <c r="F1159" s="378"/>
      <c r="G1159" s="378"/>
      <c r="H1159" s="378"/>
      <c r="I1159" s="378"/>
      <c r="J1159" s="378"/>
      <c r="K1159" s="386">
        <f t="shared" si="189"/>
        <v>0</v>
      </c>
      <c r="L1159" s="412">
        <v>0</v>
      </c>
    </row>
    <row r="1160" spans="1:12">
      <c r="A1160" s="37" t="s">
        <v>104</v>
      </c>
      <c r="B1160" s="403">
        <v>2491</v>
      </c>
      <c r="C1160" s="403" t="s">
        <v>106</v>
      </c>
      <c r="D1160" s="406" t="s">
        <v>554</v>
      </c>
      <c r="E1160" s="378"/>
      <c r="F1160" s="378"/>
      <c r="G1160" s="378"/>
      <c r="H1160" s="378"/>
      <c r="I1160" s="378"/>
      <c r="J1160" s="378"/>
      <c r="K1160" s="386">
        <f t="shared" si="189"/>
        <v>0</v>
      </c>
      <c r="L1160" s="412">
        <v>0</v>
      </c>
    </row>
    <row r="1161" spans="1:12">
      <c r="A1161" s="37" t="s">
        <v>104</v>
      </c>
      <c r="B1161" s="403">
        <v>2521</v>
      </c>
      <c r="C1161" s="403" t="s">
        <v>106</v>
      </c>
      <c r="D1161" s="406" t="s">
        <v>347</v>
      </c>
      <c r="E1161" s="378"/>
      <c r="F1161" s="378"/>
      <c r="G1161" s="378"/>
      <c r="H1161" s="378"/>
      <c r="I1161" s="378"/>
      <c r="J1161" s="378"/>
      <c r="K1161" s="386">
        <f t="shared" si="189"/>
        <v>0</v>
      </c>
      <c r="L1161" s="412">
        <v>0</v>
      </c>
    </row>
    <row r="1162" spans="1:12">
      <c r="A1162" s="37" t="s">
        <v>104</v>
      </c>
      <c r="B1162" s="403">
        <v>2561</v>
      </c>
      <c r="C1162" s="403" t="s">
        <v>106</v>
      </c>
      <c r="D1162" s="406" t="s">
        <v>444</v>
      </c>
      <c r="E1162" s="378"/>
      <c r="F1162" s="378"/>
      <c r="G1162" s="378"/>
      <c r="H1162" s="378"/>
      <c r="I1162" s="378"/>
      <c r="J1162" s="378"/>
      <c r="K1162" s="386">
        <f t="shared" si="189"/>
        <v>0</v>
      </c>
      <c r="L1162" s="412">
        <v>0</v>
      </c>
    </row>
    <row r="1163" spans="1:12">
      <c r="A1163" s="37" t="s">
        <v>104</v>
      </c>
      <c r="B1163" s="403">
        <v>2611</v>
      </c>
      <c r="C1163" s="403" t="s">
        <v>106</v>
      </c>
      <c r="D1163" s="406" t="s">
        <v>133</v>
      </c>
      <c r="E1163" s="378"/>
      <c r="F1163" s="378"/>
      <c r="G1163" s="378"/>
      <c r="H1163" s="378"/>
      <c r="I1163" s="378"/>
      <c r="J1163" s="378"/>
      <c r="K1163" s="386">
        <f t="shared" si="189"/>
        <v>125000</v>
      </c>
      <c r="L1163" s="412">
        <v>1500000</v>
      </c>
    </row>
    <row r="1164" spans="1:12">
      <c r="A1164" s="37" t="s">
        <v>104</v>
      </c>
      <c r="B1164" s="403">
        <v>2911</v>
      </c>
      <c r="C1164" s="403" t="s">
        <v>106</v>
      </c>
      <c r="D1164" s="406" t="s">
        <v>186</v>
      </c>
      <c r="E1164" s="378"/>
      <c r="F1164" s="378"/>
      <c r="G1164" s="378"/>
      <c r="H1164" s="378"/>
      <c r="I1164" s="378"/>
      <c r="J1164" s="378"/>
      <c r="K1164" s="386">
        <f t="shared" si="189"/>
        <v>833.33333333333337</v>
      </c>
      <c r="L1164" s="408">
        <v>10000</v>
      </c>
    </row>
    <row r="1165" spans="1:12">
      <c r="A1165" s="37" t="s">
        <v>104</v>
      </c>
      <c r="B1165" s="403">
        <v>2961</v>
      </c>
      <c r="C1165" s="403" t="s">
        <v>106</v>
      </c>
      <c r="D1165" s="406" t="s">
        <v>281</v>
      </c>
      <c r="E1165" s="378"/>
      <c r="F1165" s="378"/>
      <c r="G1165" s="378"/>
      <c r="H1165" s="378"/>
      <c r="I1165" s="378"/>
      <c r="J1165" s="378"/>
      <c r="K1165" s="386">
        <f t="shared" si="189"/>
        <v>0</v>
      </c>
      <c r="L1165" s="412">
        <v>0</v>
      </c>
    </row>
    <row r="1166" spans="1:12">
      <c r="A1166" s="37"/>
      <c r="B1166" s="403"/>
      <c r="C1166" s="403"/>
      <c r="D1166" s="406"/>
      <c r="E1166" s="378"/>
      <c r="F1166" s="378"/>
      <c r="G1166" s="378"/>
      <c r="H1166" s="378"/>
      <c r="I1166" s="378"/>
      <c r="J1166" s="378"/>
      <c r="K1166" s="386"/>
      <c r="L1166" s="412"/>
    </row>
    <row r="1167" spans="1:12">
      <c r="A1167" s="359"/>
      <c r="B1167" s="37"/>
      <c r="C1167" s="403" t="s">
        <v>106</v>
      </c>
      <c r="D1167" s="378" t="s">
        <v>125</v>
      </c>
      <c r="E1167" s="378"/>
      <c r="F1167" s="378"/>
      <c r="G1167" s="378"/>
      <c r="H1167" s="378"/>
      <c r="I1167" s="378" t="s">
        <v>236</v>
      </c>
      <c r="J1167" s="378"/>
      <c r="K1167" s="380">
        <f t="shared" ref="K1167" si="190">SUM(K1158:K1165)</f>
        <v>125833.33333333333</v>
      </c>
      <c r="L1167" s="381">
        <f>SUM(L1158:L1165)</f>
        <v>1510000</v>
      </c>
    </row>
    <row r="1168" spans="1:12">
      <c r="A1168" s="359"/>
      <c r="B1168" s="37"/>
      <c r="C1168" s="403"/>
      <c r="D1168" s="378"/>
      <c r="E1168" s="378"/>
      <c r="F1168" s="378"/>
      <c r="G1168" s="378"/>
      <c r="H1168" s="378"/>
      <c r="I1168" s="378"/>
      <c r="J1168" s="378"/>
      <c r="K1168" s="380"/>
      <c r="L1168" s="381"/>
    </row>
    <row r="1169" spans="1:12">
      <c r="A1169" s="359"/>
      <c r="B1169" s="37"/>
      <c r="C1169" s="37"/>
      <c r="D1169" s="379"/>
      <c r="E1169" s="378"/>
      <c r="F1169" s="378"/>
      <c r="G1169" s="378"/>
      <c r="H1169" s="378"/>
      <c r="I1169" s="378"/>
      <c r="J1169" s="378"/>
      <c r="K1169" s="380"/>
      <c r="L1169" s="381"/>
    </row>
    <row r="1170" spans="1:12">
      <c r="A1170" s="37" t="s">
        <v>104</v>
      </c>
      <c r="B1170" s="403">
        <v>3111</v>
      </c>
      <c r="C1170" s="37"/>
      <c r="D1170" s="406" t="s">
        <v>244</v>
      </c>
      <c r="E1170" s="378"/>
      <c r="F1170" s="378"/>
      <c r="G1170" s="378"/>
      <c r="H1170" s="378"/>
      <c r="I1170" s="378"/>
      <c r="J1170" s="378"/>
      <c r="K1170" s="386">
        <f t="shared" ref="K1170:K1176" si="191">L1170/12</f>
        <v>3750</v>
      </c>
      <c r="L1170" s="412">
        <v>45000</v>
      </c>
    </row>
    <row r="1171" spans="1:12">
      <c r="A1171" s="37" t="s">
        <v>104</v>
      </c>
      <c r="B1171" s="403">
        <v>3131</v>
      </c>
      <c r="C1171" s="403" t="s">
        <v>106</v>
      </c>
      <c r="D1171" s="406" t="s">
        <v>169</v>
      </c>
      <c r="E1171" s="378"/>
      <c r="F1171" s="378"/>
      <c r="G1171" s="378"/>
      <c r="H1171" s="378"/>
      <c r="I1171" s="378"/>
      <c r="J1171" s="378"/>
      <c r="K1171" s="386">
        <f t="shared" si="191"/>
        <v>0</v>
      </c>
      <c r="L1171" s="408">
        <v>0</v>
      </c>
    </row>
    <row r="1172" spans="1:12">
      <c r="A1172" s="37" t="s">
        <v>104</v>
      </c>
      <c r="B1172" s="403">
        <v>3141</v>
      </c>
      <c r="C1172" s="403" t="s">
        <v>106</v>
      </c>
      <c r="D1172" s="406" t="s">
        <v>150</v>
      </c>
      <c r="E1172" s="378"/>
      <c r="F1172" s="378"/>
      <c r="G1172" s="378"/>
      <c r="H1172" s="378"/>
      <c r="I1172" s="378"/>
      <c r="J1172" s="378"/>
      <c r="K1172" s="386">
        <f t="shared" si="191"/>
        <v>666.66666666666663</v>
      </c>
      <c r="L1172" s="412">
        <v>8000</v>
      </c>
    </row>
    <row r="1173" spans="1:12">
      <c r="A1173" s="37" t="s">
        <v>104</v>
      </c>
      <c r="B1173" s="403">
        <v>3221</v>
      </c>
      <c r="C1173" s="403" t="s">
        <v>106</v>
      </c>
      <c r="D1173" s="406" t="s">
        <v>171</v>
      </c>
      <c r="E1173" s="378"/>
      <c r="F1173" s="378"/>
      <c r="G1173" s="378"/>
      <c r="H1173" s="378"/>
      <c r="I1173" s="378"/>
      <c r="J1173" s="378"/>
      <c r="K1173" s="386">
        <f t="shared" si="191"/>
        <v>0</v>
      </c>
      <c r="L1173" s="412">
        <v>0</v>
      </c>
    </row>
    <row r="1174" spans="1:12">
      <c r="A1174" s="37" t="s">
        <v>104</v>
      </c>
      <c r="B1174" s="403">
        <v>3361</v>
      </c>
      <c r="C1174" s="403" t="s">
        <v>106</v>
      </c>
      <c r="D1174" s="406" t="s">
        <v>134</v>
      </c>
      <c r="E1174" s="378"/>
      <c r="F1174" s="378"/>
      <c r="G1174" s="378"/>
      <c r="H1174" s="378"/>
      <c r="I1174" s="378"/>
      <c r="J1174" s="378"/>
      <c r="K1174" s="386">
        <f t="shared" si="191"/>
        <v>0</v>
      </c>
      <c r="L1174" s="412">
        <v>0</v>
      </c>
    </row>
    <row r="1175" spans="1:12">
      <c r="A1175" s="37" t="s">
        <v>104</v>
      </c>
      <c r="B1175" s="403">
        <v>3551</v>
      </c>
      <c r="C1175" s="403" t="s">
        <v>106</v>
      </c>
      <c r="D1175" s="417" t="s">
        <v>333</v>
      </c>
      <c r="E1175" s="378"/>
      <c r="F1175" s="378"/>
      <c r="G1175" s="378"/>
      <c r="H1175" s="378"/>
      <c r="I1175" s="378"/>
      <c r="J1175" s="378"/>
      <c r="K1175" s="386">
        <f t="shared" si="191"/>
        <v>0</v>
      </c>
      <c r="L1175" s="412">
        <v>0</v>
      </c>
    </row>
    <row r="1176" spans="1:12">
      <c r="A1176" s="37" t="s">
        <v>104</v>
      </c>
      <c r="B1176" s="403">
        <v>3591</v>
      </c>
      <c r="C1176" s="403" t="s">
        <v>106</v>
      </c>
      <c r="D1176" s="406" t="s">
        <v>566</v>
      </c>
      <c r="E1176" s="378"/>
      <c r="F1176" s="378"/>
      <c r="G1176" s="378"/>
      <c r="H1176" s="378"/>
      <c r="I1176" s="378"/>
      <c r="J1176" s="378"/>
      <c r="K1176" s="386">
        <f t="shared" si="191"/>
        <v>0</v>
      </c>
      <c r="L1176" s="412">
        <v>0</v>
      </c>
    </row>
    <row r="1177" spans="1:12">
      <c r="A1177" s="359"/>
      <c r="B1177" s="359"/>
      <c r="C1177" s="403" t="s">
        <v>106</v>
      </c>
      <c r="D1177" s="378" t="s">
        <v>125</v>
      </c>
      <c r="E1177" s="378"/>
      <c r="F1177" s="378"/>
      <c r="G1177" s="378"/>
      <c r="H1177" s="378"/>
      <c r="I1177" s="378" t="s">
        <v>236</v>
      </c>
      <c r="J1177" s="378"/>
      <c r="K1177" s="380">
        <f t="shared" ref="K1177:L1177" si="192">SUM(K1170:K1176)</f>
        <v>4416.666666666667</v>
      </c>
      <c r="L1177" s="381">
        <f t="shared" si="192"/>
        <v>53000</v>
      </c>
    </row>
    <row r="1178" spans="1:12">
      <c r="A1178" s="359"/>
      <c r="B1178" s="359"/>
      <c r="C1178" s="37"/>
      <c r="D1178" s="378"/>
      <c r="E1178" s="378"/>
      <c r="F1178" s="378"/>
      <c r="G1178" s="378"/>
      <c r="H1178" s="378"/>
      <c r="I1178" s="378"/>
      <c r="J1178" s="378"/>
      <c r="K1178" s="380"/>
      <c r="L1178" s="381"/>
    </row>
    <row r="1179" spans="1:12">
      <c r="A1179" s="359"/>
      <c r="B1179" s="359"/>
      <c r="C1179" s="37"/>
      <c r="D1179" s="378" t="s">
        <v>140</v>
      </c>
      <c r="E1179" s="378"/>
      <c r="F1179" s="378"/>
      <c r="G1179" s="378"/>
      <c r="H1179" s="378"/>
      <c r="I1179" s="378" t="s">
        <v>255</v>
      </c>
      <c r="J1179" s="378"/>
      <c r="K1179" s="380">
        <f t="shared" ref="K1179:L1179" si="193">SUM(K1177,K1167,K1156)</f>
        <v>2216055.4058333328</v>
      </c>
      <c r="L1179" s="381">
        <f t="shared" si="193"/>
        <v>26592664.870000001</v>
      </c>
    </row>
    <row r="1180" spans="1:12">
      <c r="A1180" s="359"/>
      <c r="B1180" s="359"/>
      <c r="C1180" s="37"/>
      <c r="D1180" s="359"/>
      <c r="E1180" s="378"/>
      <c r="F1180" s="378"/>
      <c r="G1180" s="378"/>
      <c r="H1180" s="378"/>
      <c r="I1180" s="378"/>
      <c r="J1180" s="378"/>
      <c r="K1180" s="380"/>
      <c r="L1180" s="381"/>
    </row>
    <row r="1181" spans="1:12">
      <c r="A1181" s="359"/>
      <c r="B1181" s="359"/>
      <c r="C1181" s="37"/>
      <c r="D1181" s="378" t="s">
        <v>152</v>
      </c>
      <c r="E1181" s="378"/>
      <c r="F1181" s="378"/>
      <c r="G1181" s="378"/>
      <c r="H1181" s="377" t="s">
        <v>282</v>
      </c>
      <c r="I1181" s="378"/>
      <c r="J1181" s="378"/>
      <c r="K1181" s="380">
        <f t="shared" ref="K1181:L1181" si="194">SUM(K1179,K1128)</f>
        <v>3106232.4233333329</v>
      </c>
      <c r="L1181" s="381">
        <f t="shared" si="194"/>
        <v>37274789.079999998</v>
      </c>
    </row>
    <row r="1182" spans="1:12">
      <c r="A1182" s="359"/>
      <c r="B1182" s="37"/>
      <c r="C1182" s="37"/>
      <c r="D1182" s="378"/>
      <c r="E1182" s="378"/>
      <c r="F1182" s="378"/>
      <c r="G1182" s="378"/>
      <c r="H1182" s="378"/>
      <c r="I1182" s="378"/>
      <c r="J1182" s="378"/>
      <c r="K1182" s="380"/>
      <c r="L1182" s="381"/>
    </row>
    <row r="1183" spans="1:12">
      <c r="A1183" s="360" t="s">
        <v>91</v>
      </c>
      <c r="B1183" s="359">
        <v>2</v>
      </c>
      <c r="C1183" s="359"/>
      <c r="D1183" s="378" t="s">
        <v>138</v>
      </c>
      <c r="E1183" s="378"/>
      <c r="F1183" s="378"/>
      <c r="G1183" s="378"/>
      <c r="H1183" s="378"/>
      <c r="I1183" s="378"/>
      <c r="J1183" s="378"/>
      <c r="K1183" s="380"/>
      <c r="L1183" s="381"/>
    </row>
    <row r="1184" spans="1:12">
      <c r="A1184" s="360" t="s">
        <v>94</v>
      </c>
      <c r="B1184" s="359">
        <v>1</v>
      </c>
      <c r="C1184" s="122"/>
      <c r="D1184" s="378" t="s">
        <v>289</v>
      </c>
      <c r="E1184" s="378"/>
      <c r="F1184" s="378"/>
      <c r="G1184" s="378"/>
      <c r="H1184" s="378"/>
      <c r="I1184" s="378"/>
      <c r="J1184" s="378"/>
      <c r="K1184" s="380"/>
      <c r="L1184" s="381"/>
    </row>
    <row r="1185" spans="1:12">
      <c r="A1185" s="360" t="s">
        <v>96</v>
      </c>
      <c r="B1185" s="359">
        <v>5</v>
      </c>
      <c r="C1185" s="122"/>
      <c r="D1185" s="378" t="s">
        <v>583</v>
      </c>
      <c r="E1185" s="378"/>
      <c r="F1185" s="378"/>
      <c r="G1185" s="378"/>
      <c r="H1185" s="378"/>
      <c r="I1185" s="378"/>
      <c r="J1185" s="378"/>
      <c r="K1185" s="380"/>
      <c r="L1185" s="381"/>
    </row>
    <row r="1186" spans="1:12">
      <c r="A1186" s="360" t="s">
        <v>97</v>
      </c>
      <c r="B1186" s="376" t="s">
        <v>66</v>
      </c>
      <c r="C1186" s="122"/>
      <c r="D1186" s="378" t="s">
        <v>229</v>
      </c>
      <c r="E1186" s="378"/>
      <c r="F1186" s="378"/>
      <c r="G1186" s="378"/>
      <c r="H1186" s="378"/>
      <c r="I1186" s="378"/>
      <c r="J1186" s="378"/>
      <c r="K1186" s="380"/>
      <c r="L1186" s="381"/>
    </row>
    <row r="1187" spans="1:12">
      <c r="A1187" s="360" t="s">
        <v>99</v>
      </c>
      <c r="B1187" s="359">
        <v>14</v>
      </c>
      <c r="C1187" s="122"/>
      <c r="D1187" s="378" t="s">
        <v>584</v>
      </c>
      <c r="E1187" s="378"/>
      <c r="F1187" s="378"/>
      <c r="G1187" s="378"/>
      <c r="H1187" s="378"/>
      <c r="I1187" s="378"/>
      <c r="J1187" s="378"/>
      <c r="K1187" s="380"/>
      <c r="L1187" s="381"/>
    </row>
    <row r="1188" spans="1:12">
      <c r="A1188" s="376"/>
      <c r="B1188" s="378"/>
      <c r="C1188" s="122"/>
      <c r="D1188" s="378"/>
      <c r="E1188" s="378"/>
      <c r="F1188" s="378"/>
      <c r="G1188" s="378"/>
      <c r="H1188" s="378"/>
      <c r="I1188" s="378"/>
      <c r="J1188" s="378"/>
      <c r="K1188" s="380"/>
      <c r="L1188" s="381"/>
    </row>
    <row r="1189" spans="1:12">
      <c r="A1189" s="37"/>
      <c r="B1189" s="37"/>
      <c r="C1189" s="376"/>
      <c r="D1189" s="378" t="s">
        <v>102</v>
      </c>
      <c r="E1189" s="385" t="s">
        <v>586</v>
      </c>
      <c r="F1189" s="378"/>
      <c r="G1189" s="378"/>
      <c r="H1189" s="378"/>
      <c r="I1189" s="378"/>
      <c r="J1189" s="378"/>
      <c r="K1189" s="380"/>
      <c r="L1189" s="381"/>
    </row>
    <row r="1190" spans="1:12">
      <c r="A1190" s="37"/>
      <c r="B1190" s="37"/>
      <c r="C1190" s="384" t="s">
        <v>585</v>
      </c>
      <c r="D1190" s="385"/>
      <c r="E1190" s="385"/>
      <c r="F1190" s="378"/>
      <c r="G1190" s="378"/>
      <c r="H1190" s="378"/>
      <c r="I1190" s="378"/>
      <c r="J1190" s="378"/>
      <c r="K1190" s="380"/>
      <c r="L1190" s="381"/>
    </row>
    <row r="1191" spans="1:12">
      <c r="A1191" s="37" t="s">
        <v>104</v>
      </c>
      <c r="B1191" s="388" t="s">
        <v>105</v>
      </c>
      <c r="C1191" s="384"/>
      <c r="D1191" s="140" t="s">
        <v>107</v>
      </c>
      <c r="E1191" s="406"/>
      <c r="F1191" s="406"/>
      <c r="G1191" s="406"/>
      <c r="H1191" s="406"/>
      <c r="I1191" s="406"/>
      <c r="J1191" s="406"/>
      <c r="K1191" s="415">
        <f t="shared" ref="K1191:K1199" si="195">L1191/12</f>
        <v>558898.81999999995</v>
      </c>
      <c r="L1191" s="404">
        <v>6706785.8399999999</v>
      </c>
    </row>
    <row r="1192" spans="1:12">
      <c r="A1192" s="37" t="s">
        <v>104</v>
      </c>
      <c r="B1192" s="388" t="s">
        <v>108</v>
      </c>
      <c r="C1192" s="407" t="s">
        <v>106</v>
      </c>
      <c r="D1192" s="140" t="s">
        <v>109</v>
      </c>
      <c r="E1192" s="406"/>
      <c r="F1192" s="406"/>
      <c r="G1192" s="406"/>
      <c r="H1192" s="406"/>
      <c r="I1192" s="406"/>
      <c r="J1192" s="406"/>
      <c r="K1192" s="415">
        <f t="shared" si="195"/>
        <v>42558.02</v>
      </c>
      <c r="L1192" s="404">
        <v>510696.24</v>
      </c>
    </row>
    <row r="1193" spans="1:12">
      <c r="A1193" s="37" t="s">
        <v>104</v>
      </c>
      <c r="B1193" s="388" t="s">
        <v>110</v>
      </c>
      <c r="C1193" s="407" t="s">
        <v>106</v>
      </c>
      <c r="D1193" s="140" t="s">
        <v>111</v>
      </c>
      <c r="E1193" s="406"/>
      <c r="F1193" s="406"/>
      <c r="G1193" s="406"/>
      <c r="H1193" s="406"/>
      <c r="I1193" s="406"/>
      <c r="J1193" s="406"/>
      <c r="K1193" s="415">
        <f t="shared" si="195"/>
        <v>31445.51</v>
      </c>
      <c r="L1193" s="404">
        <v>377346.12</v>
      </c>
    </row>
    <row r="1194" spans="1:12">
      <c r="A1194" s="37" t="s">
        <v>104</v>
      </c>
      <c r="B1194" s="388" t="s">
        <v>112</v>
      </c>
      <c r="C1194" s="407" t="s">
        <v>106</v>
      </c>
      <c r="D1194" s="406" t="s">
        <v>113</v>
      </c>
      <c r="E1194" s="406"/>
      <c r="F1194" s="406"/>
      <c r="G1194" s="406"/>
      <c r="H1194" s="406"/>
      <c r="I1194" s="406"/>
      <c r="J1194" s="406"/>
      <c r="K1194" s="415">
        <f t="shared" si="195"/>
        <v>9694</v>
      </c>
      <c r="L1194" s="404">
        <v>116328</v>
      </c>
    </row>
    <row r="1195" spans="1:12">
      <c r="A1195" s="37" t="s">
        <v>104</v>
      </c>
      <c r="B1195" s="388" t="s">
        <v>114</v>
      </c>
      <c r="C1195" s="407" t="s">
        <v>106</v>
      </c>
      <c r="D1195" s="140" t="s">
        <v>115</v>
      </c>
      <c r="E1195" s="406"/>
      <c r="F1195" s="406"/>
      <c r="G1195" s="406"/>
      <c r="H1195" s="406"/>
      <c r="I1195" s="406"/>
      <c r="J1195" s="406"/>
      <c r="K1195" s="415">
        <f t="shared" si="195"/>
        <v>12780.139166666668</v>
      </c>
      <c r="L1195" s="404">
        <v>153361.67000000001</v>
      </c>
    </row>
    <row r="1196" spans="1:12">
      <c r="A1196" s="37" t="s">
        <v>104</v>
      </c>
      <c r="B1196" s="388" t="s">
        <v>116</v>
      </c>
      <c r="C1196" s="407" t="s">
        <v>106</v>
      </c>
      <c r="D1196" s="406" t="s">
        <v>117</v>
      </c>
      <c r="E1196" s="406"/>
      <c r="F1196" s="406"/>
      <c r="G1196" s="406"/>
      <c r="H1196" s="406"/>
      <c r="I1196" s="406"/>
      <c r="J1196" s="406"/>
      <c r="K1196" s="415">
        <f t="shared" si="195"/>
        <v>115427.71999999999</v>
      </c>
      <c r="L1196" s="404">
        <v>1385132.64</v>
      </c>
    </row>
    <row r="1197" spans="1:12">
      <c r="A1197" s="37" t="s">
        <v>104</v>
      </c>
      <c r="B1197" s="388" t="s">
        <v>119</v>
      </c>
      <c r="C1197" s="407" t="s">
        <v>106</v>
      </c>
      <c r="D1197" s="140" t="s">
        <v>235</v>
      </c>
      <c r="E1197" s="406"/>
      <c r="F1197" s="406"/>
      <c r="G1197" s="406"/>
      <c r="H1197" s="406"/>
      <c r="I1197" s="406"/>
      <c r="J1197" s="406"/>
      <c r="K1197" s="415">
        <f t="shared" si="195"/>
        <v>60777.16</v>
      </c>
      <c r="L1197" s="404">
        <v>729325.92</v>
      </c>
    </row>
    <row r="1198" spans="1:12">
      <c r="A1198" s="37" t="s">
        <v>104</v>
      </c>
      <c r="B1198" s="388" t="s">
        <v>121</v>
      </c>
      <c r="C1198" s="407" t="s">
        <v>106</v>
      </c>
      <c r="D1198" s="140" t="s">
        <v>122</v>
      </c>
      <c r="E1198" s="406"/>
      <c r="F1198" s="406"/>
      <c r="G1198" s="406"/>
      <c r="H1198" s="406"/>
      <c r="I1198" s="406"/>
      <c r="J1198" s="406"/>
      <c r="K1198" s="415">
        <f t="shared" si="195"/>
        <v>33181.599999999999</v>
      </c>
      <c r="L1198" s="404">
        <v>398179.2</v>
      </c>
    </row>
    <row r="1199" spans="1:12">
      <c r="A1199" s="37" t="s">
        <v>104</v>
      </c>
      <c r="B1199" s="388" t="s">
        <v>123</v>
      </c>
      <c r="C1199" s="407" t="s">
        <v>106</v>
      </c>
      <c r="D1199" s="140" t="s">
        <v>124</v>
      </c>
      <c r="E1199" s="406"/>
      <c r="F1199" s="406"/>
      <c r="G1199" s="406"/>
      <c r="H1199" s="406"/>
      <c r="I1199" s="406"/>
      <c r="J1199" s="406"/>
      <c r="K1199" s="415">
        <f t="shared" si="195"/>
        <v>15451.333333333334</v>
      </c>
      <c r="L1199" s="404">
        <v>185416</v>
      </c>
    </row>
    <row r="1200" spans="1:12">
      <c r="A1200" s="359"/>
      <c r="B1200" s="37"/>
      <c r="C1200" s="403" t="s">
        <v>106</v>
      </c>
      <c r="D1200" s="378" t="s">
        <v>125</v>
      </c>
      <c r="E1200" s="378"/>
      <c r="F1200" s="378"/>
      <c r="G1200" s="378"/>
      <c r="H1200" s="378"/>
      <c r="I1200" s="378" t="s">
        <v>236</v>
      </c>
      <c r="J1200" s="378"/>
      <c r="K1200" s="380">
        <f t="shared" ref="K1200:L1200" si="196">SUM(K1191:K1199)</f>
        <v>880214.30249999999</v>
      </c>
      <c r="L1200" s="381">
        <f t="shared" si="196"/>
        <v>10562571.629999999</v>
      </c>
    </row>
    <row r="1201" spans="1:12">
      <c r="A1201" s="359"/>
      <c r="B1201" s="37"/>
      <c r="C1201" s="401"/>
      <c r="D1201" s="378"/>
      <c r="E1201" s="378"/>
      <c r="F1201" s="378"/>
      <c r="G1201" s="378"/>
      <c r="H1201" s="378"/>
      <c r="I1201" s="378"/>
      <c r="J1201" s="378"/>
      <c r="K1201" s="380"/>
      <c r="L1201" s="381"/>
    </row>
    <row r="1202" spans="1:12">
      <c r="A1202" s="37" t="s">
        <v>104</v>
      </c>
      <c r="B1202" s="403">
        <v>2111</v>
      </c>
      <c r="C1202" s="401"/>
      <c r="D1202" s="406" t="s">
        <v>127</v>
      </c>
      <c r="E1202" s="378"/>
      <c r="F1202" s="378"/>
      <c r="G1202" s="378"/>
      <c r="H1202" s="378"/>
      <c r="I1202" s="378"/>
      <c r="J1202" s="378"/>
      <c r="K1202" s="386">
        <f t="shared" ref="K1202:K1206" si="197">L1202/12</f>
        <v>0</v>
      </c>
      <c r="L1202" s="408">
        <v>0</v>
      </c>
    </row>
    <row r="1203" spans="1:12">
      <c r="A1203" s="37" t="s">
        <v>104</v>
      </c>
      <c r="B1203" s="403">
        <v>2161</v>
      </c>
      <c r="C1203" s="407" t="s">
        <v>106</v>
      </c>
      <c r="D1203" s="406" t="s">
        <v>131</v>
      </c>
      <c r="E1203" s="378"/>
      <c r="F1203" s="378"/>
      <c r="G1203" s="378"/>
      <c r="H1203" s="378"/>
      <c r="I1203" s="378"/>
      <c r="J1203" s="378"/>
      <c r="K1203" s="386">
        <f t="shared" si="197"/>
        <v>0</v>
      </c>
      <c r="L1203" s="408">
        <v>0</v>
      </c>
    </row>
    <row r="1204" spans="1:12">
      <c r="A1204" s="37" t="s">
        <v>104</v>
      </c>
      <c r="B1204" s="403">
        <v>2482</v>
      </c>
      <c r="C1204" s="407" t="s">
        <v>106</v>
      </c>
      <c r="D1204" s="406" t="s">
        <v>339</v>
      </c>
      <c r="E1204" s="378"/>
      <c r="F1204" s="378"/>
      <c r="G1204" s="378"/>
      <c r="H1204" s="378"/>
      <c r="I1204" s="378"/>
      <c r="J1204" s="378"/>
      <c r="K1204" s="386">
        <f t="shared" si="197"/>
        <v>0</v>
      </c>
      <c r="L1204" s="408">
        <v>0</v>
      </c>
    </row>
    <row r="1205" spans="1:12">
      <c r="A1205" s="383" t="s">
        <v>104</v>
      </c>
      <c r="B1205" s="403">
        <v>2521</v>
      </c>
      <c r="C1205" s="407" t="s">
        <v>106</v>
      </c>
      <c r="D1205" s="406" t="s">
        <v>347</v>
      </c>
      <c r="E1205" s="378"/>
      <c r="F1205" s="378"/>
      <c r="G1205" s="378"/>
      <c r="H1205" s="378"/>
      <c r="I1205" s="378"/>
      <c r="J1205" s="378"/>
      <c r="K1205" s="386">
        <f t="shared" si="197"/>
        <v>0</v>
      </c>
      <c r="L1205" s="408">
        <v>0</v>
      </c>
    </row>
    <row r="1206" spans="1:12">
      <c r="A1206" s="37" t="s">
        <v>104</v>
      </c>
      <c r="B1206" s="403">
        <v>2611</v>
      </c>
      <c r="C1206" s="407" t="s">
        <v>106</v>
      </c>
      <c r="D1206" s="406" t="s">
        <v>133</v>
      </c>
      <c r="E1206" s="378"/>
      <c r="F1206" s="378"/>
      <c r="G1206" s="378"/>
      <c r="H1206" s="378"/>
      <c r="I1206" s="378"/>
      <c r="J1206" s="378"/>
      <c r="K1206" s="386">
        <f t="shared" si="197"/>
        <v>0</v>
      </c>
      <c r="L1206" s="408">
        <v>0</v>
      </c>
    </row>
    <row r="1207" spans="1:12">
      <c r="A1207" s="37"/>
      <c r="B1207" s="403"/>
      <c r="C1207" s="407"/>
      <c r="D1207" s="406"/>
      <c r="E1207" s="378"/>
      <c r="F1207" s="378"/>
      <c r="G1207" s="378"/>
      <c r="H1207" s="378"/>
      <c r="I1207" s="378"/>
      <c r="J1207" s="378"/>
      <c r="K1207" s="386"/>
      <c r="L1207" s="408"/>
    </row>
    <row r="1208" spans="1:12">
      <c r="A1208" s="359"/>
      <c r="B1208" s="37"/>
      <c r="C1208" s="407" t="s">
        <v>106</v>
      </c>
      <c r="D1208" s="378" t="s">
        <v>125</v>
      </c>
      <c r="E1208" s="378"/>
      <c r="F1208" s="378"/>
      <c r="G1208" s="378"/>
      <c r="H1208" s="378"/>
      <c r="I1208" s="378" t="s">
        <v>236</v>
      </c>
      <c r="J1208" s="378"/>
      <c r="K1208" s="380">
        <f t="shared" ref="K1208" si="198">SUM(K1202:K1206)</f>
        <v>0</v>
      </c>
      <c r="L1208" s="381">
        <f>SUM(L1202:L1206)</f>
        <v>0</v>
      </c>
    </row>
    <row r="1209" spans="1:12">
      <c r="A1209" s="359"/>
      <c r="B1209" s="37"/>
      <c r="C1209" s="37"/>
      <c r="D1209" s="379"/>
      <c r="E1209" s="378"/>
      <c r="F1209" s="378"/>
      <c r="G1209" s="378"/>
      <c r="H1209" s="378"/>
      <c r="I1209" s="378"/>
      <c r="J1209" s="378"/>
      <c r="K1209" s="380"/>
      <c r="L1209" s="381"/>
    </row>
    <row r="1210" spans="1:12">
      <c r="A1210" s="37" t="s">
        <v>104</v>
      </c>
      <c r="B1210" s="403">
        <v>3111</v>
      </c>
      <c r="C1210" s="37"/>
      <c r="D1210" s="406" t="s">
        <v>244</v>
      </c>
      <c r="E1210" s="378"/>
      <c r="F1210" s="378"/>
      <c r="G1210" s="378"/>
      <c r="H1210" s="378"/>
      <c r="I1210" s="378"/>
      <c r="J1210" s="378"/>
      <c r="K1210" s="386">
        <f t="shared" ref="K1210:K1215" si="199">L1210/12</f>
        <v>2916.6666666666665</v>
      </c>
      <c r="L1210" s="414">
        <v>35000</v>
      </c>
    </row>
    <row r="1211" spans="1:12">
      <c r="A1211" s="383" t="s">
        <v>104</v>
      </c>
      <c r="B1211" s="403">
        <v>3131</v>
      </c>
      <c r="C1211" s="403" t="s">
        <v>106</v>
      </c>
      <c r="D1211" s="406" t="s">
        <v>169</v>
      </c>
      <c r="E1211" s="378"/>
      <c r="F1211" s="378"/>
      <c r="G1211" s="378"/>
      <c r="H1211" s="378"/>
      <c r="I1211" s="378"/>
      <c r="J1211" s="378"/>
      <c r="K1211" s="386">
        <f t="shared" si="199"/>
        <v>1250</v>
      </c>
      <c r="L1211" s="408">
        <v>15000</v>
      </c>
    </row>
    <row r="1212" spans="1:12">
      <c r="A1212" s="37" t="s">
        <v>104</v>
      </c>
      <c r="B1212" s="403">
        <v>3221</v>
      </c>
      <c r="C1212" s="403" t="s">
        <v>106</v>
      </c>
      <c r="D1212" s="406" t="s">
        <v>171</v>
      </c>
      <c r="E1212" s="378"/>
      <c r="F1212" s="378"/>
      <c r="G1212" s="378"/>
      <c r="H1212" s="378"/>
      <c r="I1212" s="378"/>
      <c r="J1212" s="378"/>
      <c r="K1212" s="386">
        <f t="shared" si="199"/>
        <v>0</v>
      </c>
      <c r="L1212" s="408">
        <v>0</v>
      </c>
    </row>
    <row r="1213" spans="1:12">
      <c r="A1213" s="37" t="s">
        <v>104</v>
      </c>
      <c r="B1213" s="403">
        <v>3361</v>
      </c>
      <c r="C1213" s="407" t="s">
        <v>106</v>
      </c>
      <c r="D1213" s="406" t="s">
        <v>134</v>
      </c>
      <c r="E1213" s="378"/>
      <c r="F1213" s="378"/>
      <c r="G1213" s="378"/>
      <c r="H1213" s="378"/>
      <c r="I1213" s="378"/>
      <c r="J1213" s="378"/>
      <c r="K1213" s="386">
        <f t="shared" si="199"/>
        <v>0</v>
      </c>
      <c r="L1213" s="408">
        <v>0</v>
      </c>
    </row>
    <row r="1214" spans="1:12">
      <c r="A1214" s="37" t="s">
        <v>104</v>
      </c>
      <c r="B1214" s="403">
        <v>3551</v>
      </c>
      <c r="C1214" s="407" t="s">
        <v>106</v>
      </c>
      <c r="D1214" s="417" t="s">
        <v>333</v>
      </c>
      <c r="E1214" s="378"/>
      <c r="F1214" s="378"/>
      <c r="G1214" s="378"/>
      <c r="H1214" s="378"/>
      <c r="I1214" s="378"/>
      <c r="J1214" s="378"/>
      <c r="K1214" s="386">
        <f t="shared" si="199"/>
        <v>0</v>
      </c>
      <c r="L1214" s="408">
        <v>0</v>
      </c>
    </row>
    <row r="1215" spans="1:12">
      <c r="A1215" s="37" t="s">
        <v>104</v>
      </c>
      <c r="B1215" s="403">
        <v>3751</v>
      </c>
      <c r="C1215" s="407" t="s">
        <v>106</v>
      </c>
      <c r="D1215" s="406" t="s">
        <v>139</v>
      </c>
      <c r="E1215" s="378"/>
      <c r="F1215" s="378"/>
      <c r="G1215" s="378"/>
      <c r="H1215" s="378"/>
      <c r="I1215" s="378"/>
      <c r="J1215" s="378"/>
      <c r="K1215" s="386">
        <f t="shared" si="199"/>
        <v>0</v>
      </c>
      <c r="L1215" s="408">
        <v>0</v>
      </c>
    </row>
    <row r="1216" spans="1:12">
      <c r="A1216" s="37"/>
      <c r="B1216" s="403"/>
      <c r="C1216" s="407"/>
      <c r="D1216" s="406"/>
      <c r="E1216" s="378"/>
      <c r="F1216" s="378"/>
      <c r="G1216" s="378"/>
      <c r="H1216" s="378"/>
      <c r="I1216" s="378"/>
      <c r="J1216" s="378"/>
      <c r="K1216" s="386"/>
      <c r="L1216" s="408"/>
    </row>
    <row r="1217" spans="1:12">
      <c r="A1217" s="37"/>
      <c r="B1217" s="403"/>
      <c r="C1217" s="407" t="s">
        <v>106</v>
      </c>
      <c r="D1217" s="378" t="s">
        <v>125</v>
      </c>
      <c r="E1217" s="378"/>
      <c r="F1217" s="378"/>
      <c r="G1217" s="378"/>
      <c r="H1217" s="378"/>
      <c r="I1217" s="378"/>
      <c r="J1217" s="378"/>
      <c r="K1217" s="380">
        <f t="shared" ref="K1217:L1217" si="200">SUM(K1210:K1215)</f>
        <v>4166.6666666666661</v>
      </c>
      <c r="L1217" s="381">
        <f t="shared" si="200"/>
        <v>50000</v>
      </c>
    </row>
    <row r="1218" spans="1:12">
      <c r="A1218" s="37"/>
      <c r="B1218" s="403"/>
      <c r="C1218" s="407"/>
      <c r="D1218" s="406"/>
      <c r="E1218" s="378"/>
      <c r="F1218" s="378"/>
      <c r="G1218" s="378"/>
      <c r="H1218" s="378"/>
      <c r="I1218" s="378"/>
      <c r="J1218" s="378"/>
      <c r="K1218" s="386"/>
      <c r="L1218" s="408"/>
    </row>
    <row r="1219" spans="1:12">
      <c r="A1219" s="37" t="s">
        <v>104</v>
      </c>
      <c r="B1219" s="403">
        <v>4811</v>
      </c>
      <c r="C1219" s="407"/>
      <c r="D1219" s="406" t="s">
        <v>175</v>
      </c>
      <c r="E1219" s="378"/>
      <c r="F1219" s="378"/>
      <c r="G1219" s="378"/>
      <c r="H1219" s="378"/>
      <c r="I1219" s="378"/>
      <c r="J1219" s="378"/>
      <c r="K1219" s="386">
        <f>L1219/12</f>
        <v>0</v>
      </c>
      <c r="L1219" s="408">
        <v>0</v>
      </c>
    </row>
    <row r="1220" spans="1:12">
      <c r="A1220" s="37"/>
      <c r="B1220" s="403"/>
      <c r="C1220" s="407"/>
      <c r="D1220" s="406"/>
      <c r="E1220" s="378"/>
      <c r="F1220" s="378"/>
      <c r="G1220" s="378"/>
      <c r="H1220" s="378"/>
      <c r="I1220" s="378"/>
      <c r="J1220" s="378"/>
      <c r="K1220" s="386"/>
      <c r="L1220" s="408"/>
    </row>
    <row r="1221" spans="1:12">
      <c r="A1221" s="359"/>
      <c r="B1221" s="37"/>
      <c r="C1221" s="407" t="s">
        <v>106</v>
      </c>
      <c r="D1221" s="378" t="s">
        <v>125</v>
      </c>
      <c r="E1221" s="378"/>
      <c r="F1221" s="378"/>
      <c r="G1221" s="378"/>
      <c r="H1221" s="378"/>
      <c r="I1221" s="378" t="s">
        <v>236</v>
      </c>
      <c r="J1221" s="378"/>
      <c r="K1221" s="380">
        <f t="shared" ref="K1221:L1221" si="201">SUM(K1219)</f>
        <v>0</v>
      </c>
      <c r="L1221" s="381">
        <f t="shared" si="201"/>
        <v>0</v>
      </c>
    </row>
    <row r="1222" spans="1:12">
      <c r="A1222" s="37"/>
      <c r="B1222" s="403"/>
      <c r="C1222" s="37"/>
      <c r="D1222" s="406"/>
      <c r="E1222" s="406"/>
      <c r="F1222" s="406"/>
      <c r="G1222" s="406"/>
      <c r="H1222" s="406"/>
      <c r="I1222" s="406"/>
      <c r="J1222" s="406"/>
      <c r="K1222" s="415"/>
      <c r="L1222" s="381"/>
    </row>
    <row r="1223" spans="1:12">
      <c r="A1223" s="37"/>
      <c r="B1223" s="403"/>
      <c r="C1223" s="37"/>
      <c r="D1223" s="406"/>
      <c r="E1223" s="406"/>
      <c r="F1223" s="406"/>
      <c r="G1223" s="406"/>
      <c r="H1223" s="406"/>
      <c r="I1223" s="406"/>
      <c r="J1223" s="406"/>
      <c r="K1223" s="415"/>
      <c r="L1223" s="381"/>
    </row>
    <row r="1224" spans="1:12">
      <c r="A1224" s="37"/>
      <c r="B1224" s="403"/>
      <c r="C1224" s="37"/>
      <c r="D1224" s="406"/>
      <c r="E1224" s="406"/>
      <c r="F1224" s="406"/>
      <c r="G1224" s="406"/>
      <c r="H1224" s="406"/>
      <c r="I1224" s="406"/>
      <c r="J1224" s="406"/>
      <c r="K1224" s="415"/>
      <c r="L1224" s="381"/>
    </row>
    <row r="1225" spans="1:12">
      <c r="A1225" s="359"/>
      <c r="B1225" s="37"/>
      <c r="C1225" s="383"/>
      <c r="D1225" s="378" t="s">
        <v>140</v>
      </c>
      <c r="E1225" s="378"/>
      <c r="F1225" s="378"/>
      <c r="G1225" s="378"/>
      <c r="H1225" s="378"/>
      <c r="I1225" s="378" t="s">
        <v>255</v>
      </c>
      <c r="J1225" s="378"/>
      <c r="K1225" s="380">
        <f t="shared" ref="K1225:L1225" si="202">SUM(K1221,K1217,K1208,K1200)</f>
        <v>884380.96916666662</v>
      </c>
      <c r="L1225" s="381">
        <f t="shared" si="202"/>
        <v>10612571.629999999</v>
      </c>
    </row>
    <row r="1226" spans="1:12">
      <c r="A1226" s="359"/>
      <c r="B1226" s="37"/>
      <c r="C1226" s="37"/>
      <c r="D1226" s="378"/>
      <c r="E1226" s="378"/>
      <c r="F1226" s="378"/>
      <c r="G1226" s="378"/>
      <c r="H1226" s="378"/>
      <c r="I1226" s="378"/>
      <c r="J1226" s="378"/>
      <c r="K1226" s="380"/>
      <c r="L1226" s="381"/>
    </row>
    <row r="1227" spans="1:12">
      <c r="A1227" s="359"/>
      <c r="B1227" s="37"/>
      <c r="C1227" s="37"/>
      <c r="D1227" s="378"/>
      <c r="E1227" s="378"/>
      <c r="F1227" s="378"/>
      <c r="G1227" s="378"/>
      <c r="H1227" s="378"/>
      <c r="I1227" s="378"/>
      <c r="J1227" s="378"/>
      <c r="K1227" s="380"/>
      <c r="L1227" s="381"/>
    </row>
    <row r="1228" spans="1:12">
      <c r="A1228" s="359"/>
      <c r="B1228" s="37"/>
      <c r="C1228" s="37"/>
      <c r="D1228" s="378"/>
      <c r="E1228" s="378"/>
      <c r="F1228" s="378"/>
      <c r="G1228" s="378"/>
      <c r="H1228" s="378"/>
      <c r="I1228" s="378"/>
      <c r="J1228" s="378"/>
      <c r="K1228" s="380"/>
      <c r="L1228" s="381"/>
    </row>
    <row r="1229" spans="1:12">
      <c r="A1229" s="359"/>
      <c r="B1229" s="37"/>
      <c r="C1229" s="37"/>
      <c r="D1229" s="378"/>
      <c r="E1229" s="378"/>
      <c r="F1229" s="378"/>
      <c r="G1229" s="378"/>
      <c r="H1229" s="378"/>
      <c r="I1229" s="378"/>
      <c r="J1229" s="378"/>
      <c r="K1229" s="380"/>
      <c r="L1229" s="381"/>
    </row>
    <row r="1230" spans="1:12">
      <c r="A1230" s="359"/>
      <c r="B1230" s="37"/>
      <c r="C1230" s="37"/>
      <c r="D1230" s="378"/>
      <c r="E1230" s="378"/>
      <c r="F1230" s="378"/>
      <c r="G1230" s="378"/>
      <c r="H1230" s="378"/>
      <c r="I1230" s="378"/>
      <c r="J1230" s="378"/>
      <c r="K1230" s="380"/>
      <c r="L1230" s="381"/>
    </row>
    <row r="1231" spans="1:12">
      <c r="A1231" s="359"/>
      <c r="B1231" s="37"/>
      <c r="C1231" s="37"/>
      <c r="D1231" s="378"/>
      <c r="E1231" s="378"/>
      <c r="F1231" s="378"/>
      <c r="G1231" s="378"/>
      <c r="H1231" s="378"/>
      <c r="I1231" s="378"/>
      <c r="J1231" s="378"/>
      <c r="K1231" s="380"/>
      <c r="L1231" s="381"/>
    </row>
    <row r="1232" spans="1:12">
      <c r="A1232" s="359"/>
      <c r="B1232" s="37"/>
      <c r="C1232" s="37"/>
      <c r="D1232" s="378"/>
      <c r="E1232" s="378"/>
      <c r="F1232" s="378"/>
      <c r="G1232" s="378"/>
      <c r="H1232" s="378"/>
      <c r="I1232" s="378"/>
      <c r="J1232" s="378"/>
      <c r="K1232" s="380"/>
      <c r="L1232" s="381"/>
    </row>
    <row r="1233" spans="1:12">
      <c r="A1233" s="359"/>
      <c r="B1233" s="37"/>
      <c r="C1233" s="37"/>
      <c r="D1233" s="378"/>
      <c r="E1233" s="378"/>
      <c r="F1233" s="378"/>
      <c r="G1233" s="378"/>
      <c r="H1233" s="378"/>
      <c r="I1233" s="378"/>
      <c r="J1233" s="378"/>
      <c r="K1233" s="380"/>
      <c r="L1233" s="381"/>
    </row>
    <row r="1234" spans="1:12">
      <c r="A1234" s="359"/>
      <c r="B1234" s="37"/>
      <c r="C1234" s="37"/>
      <c r="D1234" s="378"/>
      <c r="E1234" s="378"/>
      <c r="F1234" s="378"/>
      <c r="G1234" s="378"/>
      <c r="H1234" s="378"/>
      <c r="I1234" s="378"/>
      <c r="J1234" s="378"/>
      <c r="K1234" s="380"/>
      <c r="L1234" s="381"/>
    </row>
    <row r="1235" spans="1:12">
      <c r="A1235" s="360" t="s">
        <v>91</v>
      </c>
      <c r="B1235" s="359">
        <v>2</v>
      </c>
      <c r="C1235" s="37"/>
      <c r="D1235" s="378" t="s">
        <v>138</v>
      </c>
      <c r="E1235" s="378"/>
      <c r="F1235" s="378"/>
      <c r="G1235" s="378"/>
      <c r="H1235" s="378"/>
      <c r="I1235" s="378"/>
      <c r="J1235" s="378"/>
      <c r="K1235" s="380"/>
      <c r="L1235" s="381"/>
    </row>
    <row r="1236" spans="1:12">
      <c r="A1236" s="360" t="s">
        <v>94</v>
      </c>
      <c r="B1236" s="359">
        <v>1</v>
      </c>
      <c r="C1236" s="122"/>
      <c r="D1236" s="378" t="s">
        <v>289</v>
      </c>
      <c r="E1236" s="378"/>
      <c r="F1236" s="378"/>
      <c r="G1236" s="378"/>
      <c r="H1236" s="378"/>
      <c r="I1236" s="378"/>
      <c r="J1236" s="378"/>
      <c r="K1236" s="380"/>
      <c r="L1236" s="381"/>
    </row>
    <row r="1237" spans="1:12">
      <c r="A1237" s="360" t="s">
        <v>96</v>
      </c>
      <c r="B1237" s="359">
        <v>5</v>
      </c>
      <c r="C1237" s="122"/>
      <c r="D1237" s="378" t="s">
        <v>583</v>
      </c>
      <c r="E1237" s="378"/>
      <c r="F1237" s="378"/>
      <c r="G1237" s="378"/>
      <c r="H1237" s="378"/>
      <c r="I1237" s="378"/>
      <c r="J1237" s="378"/>
      <c r="K1237" s="380"/>
      <c r="L1237" s="381"/>
    </row>
    <row r="1238" spans="1:12">
      <c r="A1238" s="360" t="s">
        <v>97</v>
      </c>
      <c r="B1238" s="376" t="s">
        <v>66</v>
      </c>
      <c r="C1238" s="122"/>
      <c r="D1238" s="378" t="s">
        <v>229</v>
      </c>
      <c r="E1238" s="378"/>
      <c r="F1238" s="378"/>
      <c r="G1238" s="378"/>
      <c r="H1238" s="378"/>
      <c r="I1238" s="378"/>
      <c r="J1238" s="378"/>
      <c r="K1238" s="380"/>
      <c r="L1238" s="381"/>
    </row>
    <row r="1239" spans="1:12">
      <c r="A1239" s="360" t="s">
        <v>99</v>
      </c>
      <c r="B1239" s="359">
        <v>14</v>
      </c>
      <c r="C1239" s="122"/>
      <c r="D1239" s="378" t="s">
        <v>584</v>
      </c>
      <c r="E1239" s="378"/>
      <c r="F1239" s="378"/>
      <c r="G1239" s="378"/>
      <c r="H1239" s="378"/>
      <c r="I1239" s="378"/>
      <c r="J1239" s="378"/>
      <c r="K1239" s="380"/>
      <c r="L1239" s="381"/>
    </row>
    <row r="1240" spans="1:12">
      <c r="A1240" s="376"/>
      <c r="B1240" s="359"/>
      <c r="C1240" s="122"/>
      <c r="D1240" s="378"/>
      <c r="E1240" s="378"/>
      <c r="F1240" s="378"/>
      <c r="G1240" s="378"/>
      <c r="H1240" s="378"/>
      <c r="I1240" s="378"/>
      <c r="J1240" s="378"/>
      <c r="K1240" s="380"/>
      <c r="L1240" s="381"/>
    </row>
    <row r="1241" spans="1:12">
      <c r="A1241" s="376"/>
      <c r="B1241" s="359"/>
      <c r="C1241" s="122"/>
      <c r="D1241" s="378"/>
      <c r="E1241" s="378"/>
      <c r="F1241" s="378"/>
      <c r="G1241" s="378"/>
      <c r="H1241" s="378"/>
      <c r="I1241" s="378"/>
      <c r="J1241" s="378"/>
      <c r="K1241" s="380"/>
      <c r="L1241" s="381"/>
    </row>
    <row r="1242" spans="1:12">
      <c r="A1242" s="359"/>
      <c r="B1242" s="376"/>
      <c r="C1242" s="376"/>
      <c r="D1242" s="378" t="s">
        <v>102</v>
      </c>
      <c r="E1242" s="385" t="s">
        <v>604</v>
      </c>
      <c r="F1242" s="385"/>
      <c r="G1242" s="378"/>
      <c r="H1242" s="378"/>
      <c r="I1242" s="378"/>
      <c r="J1242" s="378"/>
      <c r="K1242" s="380"/>
      <c r="L1242" s="381"/>
    </row>
    <row r="1243" spans="1:12">
      <c r="A1243" s="359"/>
      <c r="B1243" s="376"/>
      <c r="C1243" s="384" t="s">
        <v>603</v>
      </c>
      <c r="D1243" s="385"/>
      <c r="E1243" s="385"/>
      <c r="F1243" s="385"/>
      <c r="G1243" s="378"/>
      <c r="H1243" s="378"/>
      <c r="I1243" s="378"/>
      <c r="J1243" s="378"/>
      <c r="K1243" s="380"/>
      <c r="L1243" s="381"/>
    </row>
    <row r="1244" spans="1:12">
      <c r="A1244" s="359"/>
      <c r="B1244" s="376"/>
      <c r="C1244" s="384"/>
      <c r="D1244" s="385"/>
      <c r="E1244" s="385"/>
      <c r="F1244" s="385"/>
      <c r="G1244" s="378"/>
      <c r="H1244" s="378"/>
      <c r="I1244" s="378"/>
      <c r="J1244" s="378"/>
      <c r="K1244" s="380"/>
      <c r="L1244" s="381"/>
    </row>
    <row r="1245" spans="1:12">
      <c r="A1245" s="383" t="s">
        <v>104</v>
      </c>
      <c r="B1245" s="403" t="s">
        <v>105</v>
      </c>
      <c r="C1245" s="384"/>
      <c r="D1245" s="406" t="s">
        <v>107</v>
      </c>
      <c r="E1245" s="406"/>
      <c r="F1245" s="406"/>
      <c r="G1245" s="406"/>
      <c r="H1245" s="406"/>
      <c r="I1245" s="406"/>
      <c r="J1245" s="406"/>
      <c r="K1245" s="415">
        <f t="shared" ref="K1245:K1252" si="203">L1245/12</f>
        <v>178798.6</v>
      </c>
      <c r="L1245" s="404">
        <v>2145583.2000000002</v>
      </c>
    </row>
    <row r="1246" spans="1:12">
      <c r="A1246" s="383" t="s">
        <v>104</v>
      </c>
      <c r="B1246" s="403" t="s">
        <v>108</v>
      </c>
      <c r="C1246" s="403" t="s">
        <v>106</v>
      </c>
      <c r="D1246" s="140" t="s">
        <v>109</v>
      </c>
      <c r="E1246" s="406"/>
      <c r="F1246" s="406"/>
      <c r="G1246" s="406"/>
      <c r="H1246" s="406"/>
      <c r="I1246" s="406"/>
      <c r="J1246" s="406"/>
      <c r="K1246" s="415">
        <f t="shared" si="203"/>
        <v>24129.5</v>
      </c>
      <c r="L1246" s="404">
        <v>289554</v>
      </c>
    </row>
    <row r="1247" spans="1:12">
      <c r="A1247" s="383" t="s">
        <v>104</v>
      </c>
      <c r="B1247" s="403" t="s">
        <v>112</v>
      </c>
      <c r="C1247" s="403" t="s">
        <v>106</v>
      </c>
      <c r="D1247" s="406" t="s">
        <v>113</v>
      </c>
      <c r="E1247" s="406"/>
      <c r="F1247" s="406"/>
      <c r="G1247" s="406"/>
      <c r="H1247" s="406"/>
      <c r="I1247" s="406"/>
      <c r="J1247" s="406"/>
      <c r="K1247" s="415">
        <f t="shared" si="203"/>
        <v>4281</v>
      </c>
      <c r="L1247" s="404">
        <v>51372</v>
      </c>
    </row>
    <row r="1248" spans="1:12">
      <c r="A1248" s="383" t="s">
        <v>104</v>
      </c>
      <c r="B1248" s="403" t="s">
        <v>114</v>
      </c>
      <c r="C1248" s="403" t="s">
        <v>106</v>
      </c>
      <c r="D1248" s="406" t="s">
        <v>115</v>
      </c>
      <c r="E1248" s="406"/>
      <c r="F1248" s="406"/>
      <c r="G1248" s="406"/>
      <c r="H1248" s="406"/>
      <c r="I1248" s="406"/>
      <c r="J1248" s="406"/>
      <c r="K1248" s="415">
        <f t="shared" si="203"/>
        <v>4159.5250000000005</v>
      </c>
      <c r="L1248" s="404">
        <v>49914.3</v>
      </c>
    </row>
    <row r="1249" spans="1:12">
      <c r="A1249" s="383" t="s">
        <v>104</v>
      </c>
      <c r="B1249" s="403" t="s">
        <v>116</v>
      </c>
      <c r="C1249" s="403" t="s">
        <v>106</v>
      </c>
      <c r="D1249" s="406" t="s">
        <v>117</v>
      </c>
      <c r="E1249" s="406"/>
      <c r="F1249" s="406"/>
      <c r="G1249" s="406"/>
      <c r="H1249" s="406"/>
      <c r="I1249" s="406"/>
      <c r="J1249" s="406"/>
      <c r="K1249" s="415">
        <f t="shared" si="203"/>
        <v>37874.202499999999</v>
      </c>
      <c r="L1249" s="404">
        <v>454490.43</v>
      </c>
    </row>
    <row r="1250" spans="1:12">
      <c r="A1250" s="383" t="s">
        <v>104</v>
      </c>
      <c r="B1250" s="403" t="s">
        <v>119</v>
      </c>
      <c r="C1250" s="403" t="s">
        <v>106</v>
      </c>
      <c r="D1250" s="406" t="s">
        <v>235</v>
      </c>
      <c r="E1250" s="406"/>
      <c r="F1250" s="406"/>
      <c r="G1250" s="406"/>
      <c r="H1250" s="406"/>
      <c r="I1250" s="406"/>
      <c r="J1250" s="406"/>
      <c r="K1250" s="415">
        <f t="shared" si="203"/>
        <v>21337.14</v>
      </c>
      <c r="L1250" s="404">
        <v>256045.68</v>
      </c>
    </row>
    <row r="1251" spans="1:12">
      <c r="A1251" s="383" t="s">
        <v>104</v>
      </c>
      <c r="B1251" s="403" t="s">
        <v>121</v>
      </c>
      <c r="C1251" s="403" t="s">
        <v>106</v>
      </c>
      <c r="D1251" s="406" t="s">
        <v>122</v>
      </c>
      <c r="E1251" s="406"/>
      <c r="F1251" s="406"/>
      <c r="G1251" s="406"/>
      <c r="H1251" s="406"/>
      <c r="I1251" s="406"/>
      <c r="J1251" s="406"/>
      <c r="K1251" s="415">
        <f t="shared" si="203"/>
        <v>14348.800000000001</v>
      </c>
      <c r="L1251" s="404">
        <v>172185.60000000001</v>
      </c>
    </row>
    <row r="1252" spans="1:12">
      <c r="A1252" s="383" t="s">
        <v>104</v>
      </c>
      <c r="B1252" s="403" t="s">
        <v>123</v>
      </c>
      <c r="C1252" s="403" t="s">
        <v>106</v>
      </c>
      <c r="D1252" s="406" t="s">
        <v>124</v>
      </c>
      <c r="E1252" s="406"/>
      <c r="F1252" s="406"/>
      <c r="G1252" s="406"/>
      <c r="H1252" s="406"/>
      <c r="I1252" s="406"/>
      <c r="J1252" s="406"/>
      <c r="K1252" s="415">
        <f t="shared" si="203"/>
        <v>6772.333333333333</v>
      </c>
      <c r="L1252" s="404">
        <v>81268</v>
      </c>
    </row>
    <row r="1253" spans="1:12">
      <c r="A1253" s="383"/>
      <c r="B1253" s="403"/>
      <c r="C1253" s="403"/>
      <c r="D1253" s="406"/>
      <c r="E1253" s="406"/>
      <c r="F1253" s="406"/>
      <c r="G1253" s="406"/>
      <c r="H1253" s="406"/>
      <c r="I1253" s="406"/>
      <c r="J1253" s="406"/>
      <c r="K1253" s="415"/>
      <c r="L1253" s="404"/>
    </row>
    <row r="1254" spans="1:12">
      <c r="A1254" s="359"/>
      <c r="B1254" s="376"/>
      <c r="C1254" s="403" t="s">
        <v>106</v>
      </c>
      <c r="D1254" s="378" t="s">
        <v>125</v>
      </c>
      <c r="E1254" s="378"/>
      <c r="F1254" s="378"/>
      <c r="G1254" s="378"/>
      <c r="H1254" s="378"/>
      <c r="I1254" s="378" t="s">
        <v>236</v>
      </c>
      <c r="J1254" s="378"/>
      <c r="K1254" s="380">
        <f t="shared" ref="K1254:L1254" si="204">SUM(K1245:K1252)</f>
        <v>291701.10083333333</v>
      </c>
      <c r="L1254" s="381">
        <f t="shared" si="204"/>
        <v>3500413.2100000004</v>
      </c>
    </row>
    <row r="1255" spans="1:12">
      <c r="A1255" s="359"/>
      <c r="B1255" s="376"/>
      <c r="C1255" s="383"/>
      <c r="D1255" s="378"/>
      <c r="E1255" s="378"/>
      <c r="F1255" s="378"/>
      <c r="G1255" s="378"/>
      <c r="H1255" s="378"/>
      <c r="I1255" s="378"/>
      <c r="J1255" s="378"/>
      <c r="K1255" s="380"/>
      <c r="L1255" s="381"/>
    </row>
    <row r="1256" spans="1:12">
      <c r="A1256" s="359"/>
      <c r="B1256" s="376"/>
      <c r="C1256" s="383"/>
      <c r="D1256" s="378"/>
      <c r="E1256" s="378"/>
      <c r="F1256" s="378"/>
      <c r="G1256" s="378"/>
      <c r="H1256" s="378"/>
      <c r="I1256" s="378"/>
      <c r="J1256" s="378"/>
      <c r="K1256" s="380"/>
      <c r="L1256" s="381"/>
    </row>
    <row r="1257" spans="1:12">
      <c r="A1257" s="359"/>
      <c r="B1257" s="376"/>
      <c r="C1257" s="383"/>
      <c r="D1257" s="378"/>
      <c r="E1257" s="378"/>
      <c r="F1257" s="378"/>
      <c r="G1257" s="378"/>
      <c r="H1257" s="378"/>
      <c r="I1257" s="378"/>
      <c r="J1257" s="378"/>
      <c r="K1257" s="380"/>
      <c r="L1257" s="381"/>
    </row>
    <row r="1258" spans="1:12">
      <c r="A1258" s="383"/>
      <c r="B1258" s="403"/>
      <c r="C1258" s="383"/>
      <c r="D1258" s="378" t="s">
        <v>140</v>
      </c>
      <c r="E1258" s="406"/>
      <c r="F1258" s="406"/>
      <c r="G1258" s="406"/>
      <c r="H1258" s="406"/>
      <c r="I1258" s="378" t="s">
        <v>255</v>
      </c>
      <c r="J1258" s="378"/>
      <c r="K1258" s="380">
        <f t="shared" ref="K1258:L1258" si="205">K1254</f>
        <v>291701.10083333333</v>
      </c>
      <c r="L1258" s="381">
        <f t="shared" si="205"/>
        <v>3500413.2100000004</v>
      </c>
    </row>
    <row r="1259" spans="1:12">
      <c r="A1259" s="383"/>
      <c r="B1259" s="403"/>
      <c r="C1259" s="37"/>
      <c r="D1259" s="406"/>
      <c r="E1259" s="406"/>
      <c r="F1259" s="406"/>
      <c r="G1259" s="406"/>
      <c r="H1259" s="406"/>
      <c r="I1259" s="378"/>
      <c r="J1259" s="378"/>
      <c r="K1259" s="380"/>
      <c r="L1259" s="381"/>
    </row>
    <row r="1260" spans="1:12">
      <c r="A1260" s="383"/>
      <c r="B1260" s="403"/>
      <c r="C1260" s="37"/>
      <c r="D1260" s="406"/>
      <c r="E1260" s="406"/>
      <c r="F1260" s="406"/>
      <c r="G1260" s="406"/>
      <c r="H1260" s="406"/>
      <c r="I1260" s="378"/>
      <c r="J1260" s="378"/>
      <c r="K1260" s="380"/>
      <c r="L1260" s="381"/>
    </row>
    <row r="1261" spans="1:12">
      <c r="A1261" s="383"/>
      <c r="B1261" s="403"/>
      <c r="C1261" s="37"/>
      <c r="D1261" s="406"/>
      <c r="E1261" s="406"/>
      <c r="F1261" s="406"/>
      <c r="G1261" s="406"/>
      <c r="H1261" s="406"/>
      <c r="I1261" s="378"/>
      <c r="J1261" s="378"/>
      <c r="K1261" s="380"/>
      <c r="L1261" s="381"/>
    </row>
    <row r="1262" spans="1:12">
      <c r="A1262" s="383"/>
      <c r="B1262" s="403"/>
      <c r="C1262" s="37"/>
      <c r="D1262" s="406"/>
      <c r="E1262" s="406"/>
      <c r="F1262" s="406"/>
      <c r="G1262" s="406"/>
      <c r="H1262" s="406"/>
      <c r="I1262" s="378"/>
      <c r="J1262" s="378"/>
      <c r="K1262" s="380"/>
      <c r="L1262" s="381"/>
    </row>
    <row r="1263" spans="1:12">
      <c r="A1263" s="383"/>
      <c r="B1263" s="403"/>
      <c r="C1263" s="37"/>
      <c r="D1263" s="406"/>
      <c r="E1263" s="406"/>
      <c r="F1263" s="406"/>
      <c r="G1263" s="406"/>
      <c r="H1263" s="406"/>
      <c r="I1263" s="378"/>
      <c r="J1263" s="378"/>
      <c r="K1263" s="380"/>
      <c r="L1263" s="381"/>
    </row>
    <row r="1264" spans="1:12">
      <c r="A1264" s="383"/>
      <c r="B1264" s="403"/>
      <c r="C1264" s="37"/>
      <c r="D1264" s="406"/>
      <c r="E1264" s="406"/>
      <c r="F1264" s="406"/>
      <c r="G1264" s="406"/>
      <c r="H1264" s="406"/>
      <c r="I1264" s="378"/>
      <c r="J1264" s="378"/>
      <c r="K1264" s="380"/>
      <c r="L1264" s="381"/>
    </row>
    <row r="1265" spans="1:12">
      <c r="A1265" s="383"/>
      <c r="B1265" s="403"/>
      <c r="C1265" s="37"/>
      <c r="D1265" s="406"/>
      <c r="E1265" s="406"/>
      <c r="F1265" s="406"/>
      <c r="G1265" s="406"/>
      <c r="H1265" s="406"/>
      <c r="I1265" s="378"/>
      <c r="J1265" s="378"/>
      <c r="K1265" s="380"/>
      <c r="L1265" s="381"/>
    </row>
    <row r="1266" spans="1:12">
      <c r="A1266" s="383"/>
      <c r="B1266" s="403"/>
      <c r="C1266" s="37"/>
      <c r="D1266" s="406"/>
      <c r="E1266" s="406"/>
      <c r="F1266" s="406"/>
      <c r="G1266" s="406"/>
      <c r="H1266" s="406"/>
      <c r="I1266" s="378"/>
      <c r="J1266" s="378"/>
      <c r="K1266" s="380"/>
      <c r="L1266" s="381"/>
    </row>
    <row r="1267" spans="1:12">
      <c r="A1267" s="383"/>
      <c r="B1267" s="403"/>
      <c r="C1267" s="37"/>
      <c r="D1267" s="406"/>
      <c r="E1267" s="406"/>
      <c r="F1267" s="406"/>
      <c r="G1267" s="406"/>
      <c r="H1267" s="406"/>
      <c r="I1267" s="378"/>
      <c r="J1267" s="378"/>
      <c r="K1267" s="380"/>
      <c r="L1267" s="381"/>
    </row>
    <row r="1268" spans="1:12">
      <c r="A1268" s="360" t="s">
        <v>91</v>
      </c>
      <c r="B1268" s="359">
        <v>2</v>
      </c>
      <c r="C1268" s="37"/>
      <c r="D1268" s="378" t="s">
        <v>138</v>
      </c>
      <c r="E1268" s="378"/>
      <c r="F1268" s="378"/>
      <c r="G1268" s="378"/>
      <c r="H1268" s="378"/>
      <c r="I1268" s="378"/>
      <c r="J1268" s="378"/>
      <c r="K1268" s="380"/>
      <c r="L1268" s="381"/>
    </row>
    <row r="1269" spans="1:12">
      <c r="A1269" s="360" t="s">
        <v>94</v>
      </c>
      <c r="B1269" s="359">
        <v>1</v>
      </c>
      <c r="C1269" s="122"/>
      <c r="D1269" s="378" t="s">
        <v>289</v>
      </c>
      <c r="E1269" s="378"/>
      <c r="F1269" s="378"/>
      <c r="G1269" s="378"/>
      <c r="H1269" s="378"/>
      <c r="I1269" s="378"/>
      <c r="J1269" s="378"/>
      <c r="K1269" s="380"/>
      <c r="L1269" s="381"/>
    </row>
    <row r="1270" spans="1:12">
      <c r="A1270" s="360" t="s">
        <v>96</v>
      </c>
      <c r="B1270" s="359">
        <v>5</v>
      </c>
      <c r="C1270" s="122"/>
      <c r="D1270" s="378" t="s">
        <v>583</v>
      </c>
      <c r="E1270" s="378"/>
      <c r="F1270" s="378"/>
      <c r="G1270" s="378"/>
      <c r="H1270" s="378"/>
      <c r="I1270" s="378"/>
      <c r="J1270" s="378"/>
      <c r="K1270" s="380"/>
      <c r="L1270" s="381"/>
    </row>
    <row r="1271" spans="1:12">
      <c r="A1271" s="360" t="s">
        <v>97</v>
      </c>
      <c r="B1271" s="376" t="s">
        <v>66</v>
      </c>
      <c r="C1271" s="122"/>
      <c r="D1271" s="378" t="s">
        <v>229</v>
      </c>
      <c r="E1271" s="378"/>
      <c r="F1271" s="378"/>
      <c r="G1271" s="378"/>
      <c r="H1271" s="378"/>
      <c r="I1271" s="378"/>
      <c r="J1271" s="378"/>
      <c r="K1271" s="380"/>
      <c r="L1271" s="381"/>
    </row>
    <row r="1272" spans="1:12">
      <c r="A1272" s="360" t="s">
        <v>99</v>
      </c>
      <c r="B1272" s="359">
        <v>14</v>
      </c>
      <c r="C1272" s="122"/>
      <c r="D1272" s="378" t="s">
        <v>584</v>
      </c>
      <c r="E1272" s="378"/>
      <c r="F1272" s="378"/>
      <c r="G1272" s="378"/>
      <c r="H1272" s="378"/>
      <c r="I1272" s="378"/>
      <c r="J1272" s="378"/>
      <c r="K1272" s="380"/>
      <c r="L1272" s="381"/>
    </row>
    <row r="1273" spans="1:12">
      <c r="A1273" s="376"/>
      <c r="B1273" s="359"/>
      <c r="C1273" s="122"/>
      <c r="D1273" s="378"/>
      <c r="E1273" s="378"/>
      <c r="F1273" s="378"/>
      <c r="G1273" s="378"/>
      <c r="H1273" s="378"/>
      <c r="I1273" s="378"/>
      <c r="J1273" s="378"/>
      <c r="K1273" s="380"/>
      <c r="L1273" s="381"/>
    </row>
    <row r="1274" spans="1:12">
      <c r="A1274" s="376"/>
      <c r="B1274" s="359"/>
      <c r="C1274" s="122"/>
      <c r="D1274" s="378"/>
      <c r="E1274" s="378"/>
      <c r="F1274" s="378"/>
      <c r="G1274" s="378"/>
      <c r="H1274" s="378"/>
      <c r="I1274" s="378"/>
      <c r="J1274" s="378"/>
      <c r="K1274" s="380"/>
      <c r="L1274" s="381"/>
    </row>
    <row r="1275" spans="1:12">
      <c r="A1275" s="359"/>
      <c r="B1275" s="376"/>
      <c r="C1275" s="376"/>
      <c r="D1275" s="378" t="s">
        <v>102</v>
      </c>
      <c r="E1275" s="385" t="s">
        <v>606</v>
      </c>
      <c r="F1275" s="385"/>
      <c r="G1275" s="378"/>
      <c r="H1275" s="378"/>
      <c r="I1275" s="378"/>
      <c r="J1275" s="378"/>
      <c r="K1275" s="380"/>
      <c r="L1275" s="381"/>
    </row>
    <row r="1276" spans="1:12">
      <c r="A1276" s="359"/>
      <c r="B1276" s="376"/>
      <c r="C1276" s="376"/>
      <c r="D1276" s="378"/>
      <c r="E1276" s="385"/>
      <c r="F1276" s="385"/>
      <c r="G1276" s="378"/>
      <c r="H1276" s="378"/>
      <c r="I1276" s="378"/>
      <c r="J1276" s="378"/>
      <c r="K1276" s="380"/>
      <c r="L1276" s="381"/>
    </row>
    <row r="1277" spans="1:12">
      <c r="A1277" s="359"/>
      <c r="B1277" s="376"/>
      <c r="C1277" s="384" t="s">
        <v>605</v>
      </c>
      <c r="D1277" s="385"/>
      <c r="E1277" s="385"/>
      <c r="F1277" s="385"/>
      <c r="G1277" s="378"/>
      <c r="H1277" s="378"/>
      <c r="I1277" s="378"/>
      <c r="J1277" s="378"/>
      <c r="K1277" s="380"/>
      <c r="L1277" s="381"/>
    </row>
    <row r="1278" spans="1:12">
      <c r="A1278" s="383" t="s">
        <v>104</v>
      </c>
      <c r="B1278" s="403" t="s">
        <v>105</v>
      </c>
      <c r="C1278" s="384"/>
      <c r="D1278" s="406" t="s">
        <v>107</v>
      </c>
      <c r="E1278" s="406"/>
      <c r="F1278" s="406"/>
      <c r="G1278" s="406"/>
      <c r="H1278" s="406"/>
      <c r="I1278" s="406"/>
      <c r="J1278" s="406"/>
      <c r="K1278" s="415">
        <f t="shared" ref="K1278:K1285" si="206">L1278/12</f>
        <v>24210.820000000003</v>
      </c>
      <c r="L1278" s="404">
        <v>290529.84000000003</v>
      </c>
    </row>
    <row r="1279" spans="1:12">
      <c r="A1279" s="383" t="s">
        <v>104</v>
      </c>
      <c r="B1279" s="403" t="s">
        <v>108</v>
      </c>
      <c r="C1279" s="403" t="s">
        <v>106</v>
      </c>
      <c r="D1279" s="406" t="s">
        <v>109</v>
      </c>
      <c r="E1279" s="406"/>
      <c r="F1279" s="406"/>
      <c r="G1279" s="406"/>
      <c r="H1279" s="406"/>
      <c r="I1279" s="406"/>
      <c r="J1279" s="406"/>
      <c r="K1279" s="415">
        <f t="shared" si="206"/>
        <v>14232.980000000001</v>
      </c>
      <c r="L1279" s="404">
        <v>170795.76</v>
      </c>
    </row>
    <row r="1280" spans="1:12">
      <c r="A1280" s="383" t="s">
        <v>104</v>
      </c>
      <c r="B1280" s="403" t="s">
        <v>112</v>
      </c>
      <c r="C1280" s="403" t="s">
        <v>106</v>
      </c>
      <c r="D1280" s="406" t="s">
        <v>113</v>
      </c>
      <c r="E1280" s="406"/>
      <c r="F1280" s="406"/>
      <c r="G1280" s="406"/>
      <c r="H1280" s="406"/>
      <c r="I1280" s="406"/>
      <c r="J1280" s="406"/>
      <c r="K1280" s="415">
        <f t="shared" si="206"/>
        <v>588</v>
      </c>
      <c r="L1280" s="404">
        <v>7056</v>
      </c>
    </row>
    <row r="1281" spans="1:12">
      <c r="A1281" s="383" t="s">
        <v>104</v>
      </c>
      <c r="B1281" s="403" t="s">
        <v>114</v>
      </c>
      <c r="C1281" s="403" t="s">
        <v>106</v>
      </c>
      <c r="D1281" s="406" t="s">
        <v>115</v>
      </c>
      <c r="E1281" s="406"/>
      <c r="F1281" s="406"/>
      <c r="G1281" s="406"/>
      <c r="H1281" s="406"/>
      <c r="I1281" s="406"/>
      <c r="J1281" s="406"/>
      <c r="K1281" s="415">
        <f t="shared" si="206"/>
        <v>524.56916666666666</v>
      </c>
      <c r="L1281" s="404">
        <v>6294.83</v>
      </c>
    </row>
    <row r="1282" spans="1:12">
      <c r="A1282" s="383" t="s">
        <v>104</v>
      </c>
      <c r="B1282" s="403" t="s">
        <v>116</v>
      </c>
      <c r="C1282" s="403" t="s">
        <v>106</v>
      </c>
      <c r="D1282" s="406" t="s">
        <v>117</v>
      </c>
      <c r="E1282" s="406"/>
      <c r="F1282" s="406"/>
      <c r="G1282" s="406"/>
      <c r="H1282" s="406"/>
      <c r="I1282" s="406"/>
      <c r="J1282" s="406"/>
      <c r="K1282" s="415">
        <f t="shared" si="206"/>
        <v>8033.3791666666666</v>
      </c>
      <c r="L1282" s="404">
        <v>96400.55</v>
      </c>
    </row>
    <row r="1283" spans="1:12">
      <c r="A1283" s="383" t="s">
        <v>104</v>
      </c>
      <c r="B1283" s="403" t="s">
        <v>119</v>
      </c>
      <c r="C1283" s="403" t="s">
        <v>106</v>
      </c>
      <c r="D1283" s="406" t="s">
        <v>235</v>
      </c>
      <c r="E1283" s="406"/>
      <c r="F1283" s="406"/>
      <c r="G1283" s="406"/>
      <c r="H1283" s="406"/>
      <c r="I1283" s="406"/>
      <c r="J1283" s="406"/>
      <c r="K1283" s="415">
        <f t="shared" si="206"/>
        <v>9352.9600000000009</v>
      </c>
      <c r="L1283" s="404">
        <v>112235.52</v>
      </c>
    </row>
    <row r="1284" spans="1:12">
      <c r="A1284" s="383" t="s">
        <v>104</v>
      </c>
      <c r="B1284" s="403" t="s">
        <v>121</v>
      </c>
      <c r="C1284" s="403" t="s">
        <v>106</v>
      </c>
      <c r="D1284" s="406" t="s">
        <v>122</v>
      </c>
      <c r="E1284" s="406"/>
      <c r="F1284" s="406"/>
      <c r="G1284" s="406"/>
      <c r="H1284" s="406"/>
      <c r="I1284" s="406"/>
      <c r="J1284" s="406"/>
      <c r="K1284" s="415">
        <f t="shared" si="206"/>
        <v>1793.6000000000001</v>
      </c>
      <c r="L1284" s="404">
        <v>21523.200000000001</v>
      </c>
    </row>
    <row r="1285" spans="1:12">
      <c r="A1285" s="383" t="s">
        <v>104</v>
      </c>
      <c r="B1285" s="403" t="s">
        <v>123</v>
      </c>
      <c r="C1285" s="403" t="s">
        <v>106</v>
      </c>
      <c r="D1285" s="406" t="s">
        <v>124</v>
      </c>
      <c r="E1285" s="406"/>
      <c r="F1285" s="406"/>
      <c r="G1285" s="406"/>
      <c r="H1285" s="406"/>
      <c r="I1285" s="406"/>
      <c r="J1285" s="406"/>
      <c r="K1285" s="415">
        <f t="shared" si="206"/>
        <v>977.16666666666663</v>
      </c>
      <c r="L1285" s="404">
        <v>11726</v>
      </c>
    </row>
    <row r="1286" spans="1:12">
      <c r="A1286" s="383"/>
      <c r="B1286" s="403"/>
      <c r="C1286" s="403"/>
      <c r="D1286" s="406"/>
      <c r="E1286" s="406"/>
      <c r="F1286" s="406"/>
      <c r="G1286" s="406"/>
      <c r="H1286" s="406"/>
      <c r="I1286" s="406"/>
      <c r="J1286" s="406"/>
      <c r="K1286" s="415"/>
      <c r="L1286" s="404"/>
    </row>
    <row r="1287" spans="1:12">
      <c r="A1287" s="359"/>
      <c r="B1287" s="376"/>
      <c r="C1287" s="403" t="s">
        <v>106</v>
      </c>
      <c r="D1287" s="378" t="s">
        <v>125</v>
      </c>
      <c r="E1287" s="378"/>
      <c r="F1287" s="378"/>
      <c r="G1287" s="378"/>
      <c r="H1287" s="378"/>
      <c r="I1287" s="378" t="s">
        <v>236</v>
      </c>
      <c r="J1287" s="378"/>
      <c r="K1287" s="380">
        <f t="shared" ref="K1287:L1287" si="207">SUM(K1278:K1285)</f>
        <v>59713.474999999999</v>
      </c>
      <c r="L1287" s="381">
        <f t="shared" si="207"/>
        <v>716561.70000000007</v>
      </c>
    </row>
    <row r="1288" spans="1:12">
      <c r="A1288" s="359"/>
      <c r="B1288" s="376"/>
      <c r="C1288" s="383"/>
      <c r="D1288" s="378"/>
      <c r="E1288" s="378"/>
      <c r="F1288" s="378"/>
      <c r="G1288" s="378"/>
      <c r="H1288" s="378"/>
      <c r="I1288" s="378"/>
      <c r="J1288" s="378"/>
      <c r="K1288" s="380"/>
      <c r="L1288" s="381"/>
    </row>
    <row r="1289" spans="1:12">
      <c r="A1289" s="359"/>
      <c r="B1289" s="376"/>
      <c r="C1289" s="383"/>
      <c r="D1289" s="378"/>
      <c r="E1289" s="378"/>
      <c r="F1289" s="378"/>
      <c r="G1289" s="378"/>
      <c r="H1289" s="378"/>
      <c r="I1289" s="378"/>
      <c r="J1289" s="378"/>
      <c r="K1289" s="380"/>
      <c r="L1289" s="381"/>
    </row>
    <row r="1290" spans="1:12">
      <c r="A1290" s="383"/>
      <c r="B1290" s="403"/>
      <c r="C1290" s="383"/>
      <c r="D1290" s="378" t="s">
        <v>140</v>
      </c>
      <c r="E1290" s="406"/>
      <c r="F1290" s="406"/>
      <c r="G1290" s="406"/>
      <c r="H1290" s="406"/>
      <c r="I1290" s="378" t="s">
        <v>255</v>
      </c>
      <c r="J1290" s="378"/>
      <c r="K1290" s="380">
        <f t="shared" ref="K1290:L1290" si="208">K1287</f>
        <v>59713.474999999999</v>
      </c>
      <c r="L1290" s="381">
        <f t="shared" si="208"/>
        <v>716561.70000000007</v>
      </c>
    </row>
    <row r="1291" spans="1:12">
      <c r="A1291" s="383"/>
      <c r="B1291" s="403"/>
      <c r="C1291" s="37"/>
      <c r="D1291" s="378"/>
      <c r="E1291" s="406"/>
      <c r="F1291" s="406"/>
      <c r="G1291" s="406"/>
      <c r="H1291" s="406"/>
      <c r="I1291" s="406"/>
      <c r="J1291" s="406"/>
      <c r="K1291" s="415"/>
      <c r="L1291" s="408"/>
    </row>
    <row r="1292" spans="1:12">
      <c r="A1292" s="383"/>
      <c r="B1292" s="403"/>
      <c r="C1292" s="37"/>
      <c r="D1292" s="378"/>
      <c r="E1292" s="406"/>
      <c r="F1292" s="406"/>
      <c r="G1292" s="406"/>
      <c r="H1292" s="406"/>
      <c r="I1292" s="406"/>
      <c r="J1292" s="406"/>
      <c r="K1292" s="415"/>
      <c r="L1292" s="408"/>
    </row>
    <row r="1293" spans="1:12">
      <c r="A1293" s="383"/>
      <c r="B1293" s="403"/>
      <c r="C1293" s="37"/>
      <c r="D1293" s="378"/>
      <c r="E1293" s="406"/>
      <c r="F1293" s="406"/>
      <c r="G1293" s="406"/>
      <c r="H1293" s="406"/>
      <c r="I1293" s="406"/>
      <c r="J1293" s="406"/>
      <c r="K1293" s="415"/>
      <c r="L1293" s="408"/>
    </row>
    <row r="1294" spans="1:12">
      <c r="A1294" s="383"/>
      <c r="B1294" s="403"/>
      <c r="C1294" s="37"/>
      <c r="D1294" s="378"/>
      <c r="E1294" s="406"/>
      <c r="F1294" s="406"/>
      <c r="G1294" s="406"/>
      <c r="H1294" s="406"/>
      <c r="I1294" s="406"/>
      <c r="J1294" s="406"/>
      <c r="K1294" s="415"/>
      <c r="L1294" s="408"/>
    </row>
    <row r="1295" spans="1:12">
      <c r="A1295" s="383"/>
      <c r="B1295" s="403"/>
      <c r="C1295" s="37"/>
      <c r="D1295" s="378"/>
      <c r="E1295" s="406"/>
      <c r="F1295" s="406"/>
      <c r="G1295" s="406"/>
      <c r="H1295" s="406"/>
      <c r="I1295" s="406"/>
      <c r="J1295" s="406"/>
      <c r="K1295" s="415"/>
      <c r="L1295" s="408"/>
    </row>
    <row r="1296" spans="1:12">
      <c r="A1296" s="383"/>
      <c r="B1296" s="403"/>
      <c r="C1296" s="37"/>
      <c r="D1296" s="378"/>
      <c r="E1296" s="406"/>
      <c r="F1296" s="406"/>
      <c r="G1296" s="406"/>
      <c r="H1296" s="406"/>
      <c r="I1296" s="406"/>
      <c r="J1296" s="406"/>
      <c r="K1296" s="415"/>
      <c r="L1296" s="408"/>
    </row>
    <row r="1297" spans="1:12">
      <c r="A1297" s="383"/>
      <c r="B1297" s="403"/>
      <c r="C1297" s="37"/>
      <c r="D1297" s="378"/>
      <c r="E1297" s="406"/>
      <c r="F1297" s="406"/>
      <c r="G1297" s="406"/>
      <c r="H1297" s="406"/>
      <c r="I1297" s="406"/>
      <c r="J1297" s="406"/>
      <c r="K1297" s="415"/>
      <c r="L1297" s="408"/>
    </row>
    <row r="1298" spans="1:12">
      <c r="A1298" s="383"/>
      <c r="B1298" s="403"/>
      <c r="C1298" s="37"/>
      <c r="D1298" s="378"/>
      <c r="E1298" s="406"/>
      <c r="F1298" s="406"/>
      <c r="G1298" s="406"/>
      <c r="H1298" s="406"/>
      <c r="I1298" s="406"/>
      <c r="J1298" s="406"/>
      <c r="K1298" s="415"/>
      <c r="L1298" s="408"/>
    </row>
    <row r="1299" spans="1:12">
      <c r="A1299" s="383"/>
      <c r="B1299" s="403"/>
      <c r="C1299" s="37"/>
      <c r="D1299" s="378"/>
      <c r="E1299" s="406"/>
      <c r="F1299" s="406"/>
      <c r="G1299" s="406"/>
      <c r="H1299" s="406"/>
      <c r="I1299" s="406"/>
      <c r="J1299" s="406"/>
      <c r="K1299" s="415"/>
      <c r="L1299" s="408"/>
    </row>
    <row r="1300" spans="1:12">
      <c r="A1300" s="383"/>
      <c r="B1300" s="403"/>
      <c r="C1300" s="37"/>
      <c r="D1300" s="378"/>
      <c r="E1300" s="406"/>
      <c r="F1300" s="406"/>
      <c r="G1300" s="406"/>
      <c r="H1300" s="406"/>
      <c r="I1300" s="406"/>
      <c r="J1300" s="406"/>
      <c r="K1300" s="415"/>
      <c r="L1300" s="408"/>
    </row>
    <row r="1301" spans="1:12">
      <c r="A1301" s="360" t="s">
        <v>91</v>
      </c>
      <c r="B1301" s="359">
        <v>2</v>
      </c>
      <c r="C1301" s="37"/>
      <c r="D1301" s="378" t="s">
        <v>138</v>
      </c>
      <c r="E1301" s="378"/>
      <c r="F1301" s="378"/>
      <c r="G1301" s="378"/>
      <c r="H1301" s="378"/>
      <c r="I1301" s="378"/>
      <c r="J1301" s="378"/>
      <c r="K1301" s="380"/>
      <c r="L1301" s="381"/>
    </row>
    <row r="1302" spans="1:12">
      <c r="A1302" s="360" t="s">
        <v>94</v>
      </c>
      <c r="B1302" s="359">
        <v>1</v>
      </c>
      <c r="C1302" s="122"/>
      <c r="D1302" s="378" t="s">
        <v>289</v>
      </c>
      <c r="E1302" s="378"/>
      <c r="F1302" s="378"/>
      <c r="G1302" s="378"/>
      <c r="H1302" s="378"/>
      <c r="I1302" s="378"/>
      <c r="J1302" s="378"/>
      <c r="K1302" s="380"/>
      <c r="L1302" s="381"/>
    </row>
    <row r="1303" spans="1:12">
      <c r="A1303" s="360" t="s">
        <v>96</v>
      </c>
      <c r="B1303" s="359">
        <v>5</v>
      </c>
      <c r="C1303" s="122"/>
      <c r="D1303" s="378" t="s">
        <v>583</v>
      </c>
      <c r="E1303" s="378"/>
      <c r="F1303" s="378"/>
      <c r="G1303" s="378"/>
      <c r="H1303" s="378"/>
      <c r="I1303" s="378"/>
      <c r="J1303" s="378"/>
      <c r="K1303" s="380"/>
      <c r="L1303" s="381"/>
    </row>
    <row r="1304" spans="1:12">
      <c r="A1304" s="360" t="s">
        <v>97</v>
      </c>
      <c r="B1304" s="376" t="s">
        <v>66</v>
      </c>
      <c r="C1304" s="122"/>
      <c r="D1304" s="378" t="s">
        <v>229</v>
      </c>
      <c r="E1304" s="378"/>
      <c r="F1304" s="378"/>
      <c r="G1304" s="378"/>
      <c r="H1304" s="378"/>
      <c r="I1304" s="378"/>
      <c r="J1304" s="378"/>
      <c r="K1304" s="380"/>
      <c r="L1304" s="381"/>
    </row>
    <row r="1305" spans="1:12">
      <c r="A1305" s="360" t="s">
        <v>99</v>
      </c>
      <c r="B1305" s="359">
        <v>14</v>
      </c>
      <c r="C1305" s="122"/>
      <c r="D1305" s="378" t="s">
        <v>584</v>
      </c>
      <c r="E1305" s="378"/>
      <c r="F1305" s="378"/>
      <c r="G1305" s="378"/>
      <c r="H1305" s="378"/>
      <c r="I1305" s="378"/>
      <c r="J1305" s="378"/>
      <c r="K1305" s="380"/>
      <c r="L1305" s="381"/>
    </row>
    <row r="1306" spans="1:12">
      <c r="A1306" s="376"/>
      <c r="B1306" s="359"/>
      <c r="C1306" s="122"/>
      <c r="D1306" s="378"/>
      <c r="E1306" s="378"/>
      <c r="F1306" s="378"/>
      <c r="G1306" s="378"/>
      <c r="H1306" s="378"/>
      <c r="I1306" s="378"/>
      <c r="J1306" s="378"/>
      <c r="K1306" s="380"/>
      <c r="L1306" s="381"/>
    </row>
    <row r="1307" spans="1:12">
      <c r="A1307" s="37"/>
      <c r="B1307" s="37"/>
      <c r="C1307" s="376"/>
      <c r="D1307" s="378" t="s">
        <v>102</v>
      </c>
      <c r="E1307" s="385" t="s">
        <v>608</v>
      </c>
      <c r="F1307" s="378"/>
      <c r="G1307" s="378"/>
      <c r="H1307" s="378"/>
      <c r="I1307" s="378"/>
      <c r="J1307" s="378"/>
      <c r="K1307" s="380"/>
      <c r="L1307" s="381"/>
    </row>
    <row r="1308" spans="1:12">
      <c r="A1308" s="37"/>
      <c r="B1308" s="37"/>
      <c r="C1308" s="384" t="s">
        <v>607</v>
      </c>
      <c r="D1308" s="385"/>
      <c r="E1308" s="385"/>
      <c r="F1308" s="378"/>
      <c r="G1308" s="378"/>
      <c r="H1308" s="378"/>
      <c r="I1308" s="378"/>
      <c r="J1308" s="378"/>
      <c r="K1308" s="380"/>
      <c r="L1308" s="381"/>
    </row>
    <row r="1309" spans="1:12">
      <c r="A1309" s="37" t="s">
        <v>104</v>
      </c>
      <c r="B1309" s="403" t="s">
        <v>105</v>
      </c>
      <c r="C1309" s="384"/>
      <c r="D1309" s="406" t="s">
        <v>107</v>
      </c>
      <c r="E1309" s="406"/>
      <c r="F1309" s="406"/>
      <c r="G1309" s="406"/>
      <c r="H1309" s="406"/>
      <c r="I1309" s="406"/>
      <c r="J1309" s="406"/>
      <c r="K1309" s="415">
        <f t="shared" ref="K1309:K1317" si="209">L1309/12</f>
        <v>162473.96</v>
      </c>
      <c r="L1309" s="404">
        <v>1949687.52</v>
      </c>
    </row>
    <row r="1310" spans="1:12">
      <c r="A1310" s="383" t="s">
        <v>104</v>
      </c>
      <c r="B1310" s="403" t="s">
        <v>108</v>
      </c>
      <c r="C1310" s="407" t="s">
        <v>106</v>
      </c>
      <c r="D1310" s="406" t="s">
        <v>109</v>
      </c>
      <c r="E1310" s="406"/>
      <c r="F1310" s="406"/>
      <c r="G1310" s="406"/>
      <c r="H1310" s="406"/>
      <c r="I1310" s="406"/>
      <c r="J1310" s="406"/>
      <c r="K1310" s="415">
        <f t="shared" si="209"/>
        <v>14232.980000000001</v>
      </c>
      <c r="L1310" s="404">
        <v>170795.76</v>
      </c>
    </row>
    <row r="1311" spans="1:12">
      <c r="A1311" s="37" t="s">
        <v>104</v>
      </c>
      <c r="B1311" s="403" t="s">
        <v>110</v>
      </c>
      <c r="C1311" s="403" t="s">
        <v>106</v>
      </c>
      <c r="D1311" s="406" t="s">
        <v>111</v>
      </c>
      <c r="E1311" s="406"/>
      <c r="F1311" s="406"/>
      <c r="G1311" s="406"/>
      <c r="H1311" s="406"/>
      <c r="I1311" s="406"/>
      <c r="J1311" s="406"/>
      <c r="K1311" s="415">
        <f t="shared" si="209"/>
        <v>21986.009166666667</v>
      </c>
      <c r="L1311" s="404">
        <v>263832.11</v>
      </c>
    </row>
    <row r="1312" spans="1:12">
      <c r="A1312" s="37" t="s">
        <v>104</v>
      </c>
      <c r="B1312" s="403" t="s">
        <v>112</v>
      </c>
      <c r="C1312" s="407" t="s">
        <v>106</v>
      </c>
      <c r="D1312" s="406" t="s">
        <v>113</v>
      </c>
      <c r="E1312" s="406"/>
      <c r="F1312" s="406"/>
      <c r="G1312" s="406"/>
      <c r="H1312" s="406"/>
      <c r="I1312" s="406"/>
      <c r="J1312" s="406"/>
      <c r="K1312" s="415">
        <f t="shared" si="209"/>
        <v>3700</v>
      </c>
      <c r="L1312" s="404">
        <v>44400</v>
      </c>
    </row>
    <row r="1313" spans="1:12">
      <c r="A1313" s="37" t="s">
        <v>104</v>
      </c>
      <c r="B1313" s="403" t="s">
        <v>114</v>
      </c>
      <c r="C1313" s="407" t="s">
        <v>106</v>
      </c>
      <c r="D1313" s="406" t="s">
        <v>115</v>
      </c>
      <c r="E1313" s="406"/>
      <c r="F1313" s="406"/>
      <c r="G1313" s="406"/>
      <c r="H1313" s="406"/>
      <c r="I1313" s="406"/>
      <c r="J1313" s="406"/>
      <c r="K1313" s="415">
        <f t="shared" si="209"/>
        <v>3520.2691666666669</v>
      </c>
      <c r="L1313" s="404">
        <v>42243.23</v>
      </c>
    </row>
    <row r="1314" spans="1:12">
      <c r="A1314" s="37" t="s">
        <v>104</v>
      </c>
      <c r="B1314" s="403" t="s">
        <v>116</v>
      </c>
      <c r="C1314" s="407" t="s">
        <v>106</v>
      </c>
      <c r="D1314" s="406" t="s">
        <v>117</v>
      </c>
      <c r="E1314" s="406"/>
      <c r="F1314" s="406"/>
      <c r="G1314" s="406"/>
      <c r="H1314" s="406"/>
      <c r="I1314" s="406"/>
      <c r="J1314" s="406"/>
      <c r="K1314" s="415">
        <f t="shared" si="209"/>
        <v>36093.279999999999</v>
      </c>
      <c r="L1314" s="404">
        <v>433119.36</v>
      </c>
    </row>
    <row r="1315" spans="1:12">
      <c r="A1315" s="383" t="s">
        <v>104</v>
      </c>
      <c r="B1315" s="403" t="s">
        <v>119</v>
      </c>
      <c r="C1315" s="407" t="s">
        <v>106</v>
      </c>
      <c r="D1315" s="406" t="s">
        <v>235</v>
      </c>
      <c r="E1315" s="406"/>
      <c r="F1315" s="406"/>
      <c r="G1315" s="406"/>
      <c r="H1315" s="406"/>
      <c r="I1315" s="406"/>
      <c r="J1315" s="406"/>
      <c r="K1315" s="415">
        <f t="shared" si="209"/>
        <v>22543.34</v>
      </c>
      <c r="L1315" s="404">
        <v>270520.08</v>
      </c>
    </row>
    <row r="1316" spans="1:12">
      <c r="A1316" s="37" t="s">
        <v>104</v>
      </c>
      <c r="B1316" s="403" t="s">
        <v>121</v>
      </c>
      <c r="C1316" s="403" t="s">
        <v>106</v>
      </c>
      <c r="D1316" s="406" t="s">
        <v>122</v>
      </c>
      <c r="E1316" s="406"/>
      <c r="F1316" s="406"/>
      <c r="G1316" s="406"/>
      <c r="H1316" s="406"/>
      <c r="I1316" s="406"/>
      <c r="J1316" s="406"/>
      <c r="K1316" s="415">
        <f t="shared" si="209"/>
        <v>12555.199999999999</v>
      </c>
      <c r="L1316" s="404">
        <v>150662.39999999999</v>
      </c>
    </row>
    <row r="1317" spans="1:12">
      <c r="A1317" s="37" t="s">
        <v>104</v>
      </c>
      <c r="B1317" s="403" t="s">
        <v>123</v>
      </c>
      <c r="C1317" s="407" t="s">
        <v>106</v>
      </c>
      <c r="D1317" s="406" t="s">
        <v>124</v>
      </c>
      <c r="E1317" s="406"/>
      <c r="F1317" s="406"/>
      <c r="G1317" s="406"/>
      <c r="H1317" s="406"/>
      <c r="I1317" s="406"/>
      <c r="J1317" s="406"/>
      <c r="K1317" s="415">
        <f t="shared" si="209"/>
        <v>6404.75</v>
      </c>
      <c r="L1317" s="404">
        <v>76857</v>
      </c>
    </row>
    <row r="1318" spans="1:12">
      <c r="A1318" s="37"/>
      <c r="B1318" s="403"/>
      <c r="C1318" s="403" t="s">
        <v>106</v>
      </c>
      <c r="D1318" s="378" t="s">
        <v>125</v>
      </c>
      <c r="E1318" s="378"/>
      <c r="F1318" s="378"/>
      <c r="G1318" s="378"/>
      <c r="H1318" s="378"/>
      <c r="I1318" s="378" t="s">
        <v>236</v>
      </c>
      <c r="J1318" s="378"/>
      <c r="K1318" s="380">
        <f t="shared" ref="K1318:L1318" si="210">SUM(K1309:K1317)</f>
        <v>283509.78833333333</v>
      </c>
      <c r="L1318" s="381">
        <f t="shared" si="210"/>
        <v>3402117.46</v>
      </c>
    </row>
    <row r="1319" spans="1:12">
      <c r="A1319" s="37"/>
      <c r="B1319" s="403"/>
      <c r="C1319" s="383"/>
      <c r="D1319" s="406"/>
      <c r="E1319" s="406"/>
      <c r="F1319" s="406"/>
      <c r="G1319" s="406"/>
      <c r="H1319" s="406"/>
      <c r="I1319" s="406"/>
      <c r="J1319" s="406"/>
      <c r="K1319" s="415"/>
      <c r="L1319" s="408"/>
    </row>
    <row r="1320" spans="1:12">
      <c r="A1320" s="359"/>
      <c r="B1320" s="37"/>
      <c r="C1320" s="383"/>
      <c r="D1320" s="378" t="s">
        <v>140</v>
      </c>
      <c r="E1320" s="378"/>
      <c r="F1320" s="378"/>
      <c r="G1320" s="378"/>
      <c r="H1320" s="378"/>
      <c r="I1320" s="378" t="s">
        <v>255</v>
      </c>
      <c r="J1320" s="378"/>
      <c r="K1320" s="380">
        <f t="shared" ref="K1320:L1320" si="211">K1318</f>
        <v>283509.78833333333</v>
      </c>
      <c r="L1320" s="381">
        <f t="shared" si="211"/>
        <v>3402117.46</v>
      </c>
    </row>
    <row r="1321" spans="1:12">
      <c r="A1321" s="359"/>
      <c r="B1321" s="37"/>
      <c r="C1321" s="37"/>
      <c r="D1321" s="378"/>
      <c r="E1321" s="378"/>
      <c r="F1321" s="378"/>
      <c r="G1321" s="378"/>
      <c r="H1321" s="378"/>
      <c r="I1321" s="378"/>
      <c r="J1321" s="378"/>
      <c r="K1321" s="380"/>
      <c r="L1321" s="381"/>
    </row>
    <row r="1322" spans="1:12">
      <c r="A1322" s="359"/>
      <c r="B1322" s="376"/>
      <c r="C1322" s="37"/>
      <c r="D1322" s="378" t="s">
        <v>152</v>
      </c>
      <c r="E1322" s="378"/>
      <c r="F1322" s="378"/>
      <c r="G1322" s="378"/>
      <c r="H1322" s="378"/>
      <c r="I1322" s="378"/>
      <c r="J1322" s="378"/>
      <c r="K1322" s="380">
        <f t="shared" ref="K1322:L1322" si="212">K1320+K1290+K1258+K1225</f>
        <v>1519305.3333333333</v>
      </c>
      <c r="L1322" s="409">
        <f t="shared" si="212"/>
        <v>18231664</v>
      </c>
    </row>
    <row r="1323" spans="1:12">
      <c r="A1323" s="359"/>
      <c r="B1323" s="376"/>
      <c r="C1323" s="383"/>
      <c r="D1323" s="378"/>
      <c r="E1323" s="378"/>
      <c r="F1323" s="378"/>
      <c r="G1323" s="378"/>
      <c r="H1323" s="378"/>
      <c r="I1323" s="378"/>
      <c r="J1323" s="378"/>
      <c r="K1323" s="380"/>
      <c r="L1323" s="381"/>
    </row>
    <row r="1324" spans="1:12">
      <c r="A1324" s="359"/>
      <c r="B1324" s="37"/>
      <c r="C1324" s="383"/>
      <c r="D1324" s="378" t="s">
        <v>556</v>
      </c>
      <c r="E1324" s="378"/>
      <c r="F1324" s="378"/>
      <c r="G1324" s="378"/>
      <c r="H1324" s="378"/>
      <c r="I1324" s="377"/>
      <c r="J1324" s="378"/>
      <c r="K1324" s="380">
        <f>K1322+K1181+K1083+K918+K684+K669+K416+K370+K295+K257</f>
        <v>54902572.520833328</v>
      </c>
      <c r="L1324" s="381">
        <f>L1322+L1181+L1083+L918+L684+L669+L416+L370+L295+L257</f>
        <v>658880870.24999988</v>
      </c>
    </row>
    <row r="1325" spans="1:12">
      <c r="A1325" s="359"/>
      <c r="B1325" s="37"/>
      <c r="C1325" s="37"/>
      <c r="D1325" s="378"/>
      <c r="E1325" s="378"/>
      <c r="F1325" s="378"/>
      <c r="G1325" s="378"/>
      <c r="H1325" s="378"/>
      <c r="I1325" s="377"/>
      <c r="J1325" s="378"/>
      <c r="K1325" s="380"/>
      <c r="L1325" s="381"/>
    </row>
  </sheetData>
  <autoFilter ref="A7:L1325"/>
  <mergeCells count="4">
    <mergeCell ref="D7:H7"/>
    <mergeCell ref="A2:L2"/>
    <mergeCell ref="A3:L3"/>
    <mergeCell ref="A5:L5"/>
  </mergeCells>
  <pageMargins left="0.70866141732283472" right="0.70866141732283472" top="0.47244094488188981" bottom="0.74803149606299213" header="0" footer="0"/>
  <pageSetup orientation="landscape" r:id="rId1"/>
  <headerFooter>
    <oddFooter xml:space="preserve">&amp;L&amp;10Lic. Carlos Orsoe Morales Vázquez          Presidente Municipal&amp;C&amp;10Lic. Karla Burguete Torrestiana  Sindica Municipal&amp;R&amp;10Lic. Carlos Agustin Gorrosino Hernández        Tesorero Municipal             &amp;11&amp;K00+000.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ADB"/>
  </sheetPr>
  <dimension ref="A1:AB995"/>
  <sheetViews>
    <sheetView topLeftCell="D1" workbookViewId="0">
      <selection activeCell="A4" sqref="A4:Q4"/>
    </sheetView>
  </sheetViews>
  <sheetFormatPr baseColWidth="10" defaultColWidth="14.42578125" defaultRowHeight="15" customHeight="1"/>
  <cols>
    <col min="1" max="1" width="4.42578125" customWidth="1"/>
    <col min="2" max="2" width="5.28515625" customWidth="1"/>
    <col min="3" max="3" width="9.140625" customWidth="1"/>
    <col min="4" max="4" width="6.85546875" customWidth="1"/>
    <col min="5" max="5" width="7.7109375" bestFit="1" customWidth="1"/>
    <col min="6" max="6" width="6.42578125" bestFit="1" customWidth="1"/>
    <col min="7" max="7" width="6.5703125" bestFit="1" customWidth="1"/>
    <col min="8" max="8" width="9.28515625" bestFit="1" customWidth="1"/>
    <col min="9" max="9" width="7.140625" customWidth="1"/>
    <col min="10" max="10" width="6.140625" customWidth="1"/>
    <col min="11" max="11" width="38" customWidth="1"/>
    <col min="12" max="12" width="13.7109375" customWidth="1"/>
    <col min="13" max="13" width="10.7109375" customWidth="1"/>
    <col min="14" max="15" width="14" bestFit="1" customWidth="1"/>
    <col min="16" max="16" width="13" customWidth="1"/>
    <col min="17" max="17" width="8.42578125" bestFit="1" customWidth="1"/>
    <col min="18" max="18" width="10.7109375" bestFit="1" customWidth="1"/>
    <col min="19" max="19" width="1.85546875" customWidth="1"/>
    <col min="20" max="28" width="7.5703125" customWidth="1"/>
  </cols>
  <sheetData>
    <row r="1" spans="1:28" ht="19.5" customHeight="1">
      <c r="A1" s="518" t="s">
        <v>463</v>
      </c>
      <c r="B1" s="477"/>
      <c r="C1" s="477"/>
      <c r="D1" s="477"/>
      <c r="E1" s="477"/>
      <c r="F1" s="477"/>
      <c r="G1" s="477"/>
      <c r="H1" s="477"/>
      <c r="I1" s="477"/>
      <c r="J1" s="477"/>
      <c r="K1" s="477"/>
      <c r="L1" s="477"/>
      <c r="M1" s="477"/>
      <c r="N1" s="477"/>
      <c r="O1" s="477"/>
      <c r="P1" s="477"/>
      <c r="Q1" s="477"/>
      <c r="R1" s="138" t="s">
        <v>464</v>
      </c>
      <c r="S1" s="139"/>
      <c r="T1" s="139"/>
      <c r="U1" s="139"/>
      <c r="V1" s="139"/>
      <c r="W1" s="139"/>
      <c r="X1" s="139"/>
      <c r="Y1" s="139"/>
      <c r="Z1" s="2"/>
      <c r="AA1" s="2"/>
      <c r="AB1" s="2"/>
    </row>
    <row r="2" spans="1:28" ht="19.5" customHeight="1">
      <c r="A2" s="518" t="s">
        <v>465</v>
      </c>
      <c r="B2" s="477"/>
      <c r="C2" s="477"/>
      <c r="D2" s="477"/>
      <c r="E2" s="477"/>
      <c r="F2" s="477"/>
      <c r="G2" s="477"/>
      <c r="H2" s="477"/>
      <c r="I2" s="477"/>
      <c r="J2" s="477"/>
      <c r="K2" s="477"/>
      <c r="L2" s="477"/>
      <c r="M2" s="477"/>
      <c r="N2" s="477"/>
      <c r="O2" s="477"/>
      <c r="P2" s="477"/>
      <c r="Q2" s="477"/>
      <c r="R2" s="140"/>
      <c r="S2" s="139"/>
      <c r="T2" s="139"/>
      <c r="U2" s="139"/>
      <c r="V2" s="139"/>
      <c r="W2" s="139"/>
      <c r="X2" s="139"/>
      <c r="Y2" s="139"/>
      <c r="Z2" s="2"/>
      <c r="AA2" s="2"/>
      <c r="AB2" s="2"/>
    </row>
    <row r="3" spans="1:28" ht="19.5" customHeight="1">
      <c r="A3" s="518" t="s">
        <v>468</v>
      </c>
      <c r="B3" s="477"/>
      <c r="C3" s="477"/>
      <c r="D3" s="477"/>
      <c r="E3" s="477"/>
      <c r="F3" s="477"/>
      <c r="G3" s="477"/>
      <c r="H3" s="477"/>
      <c r="I3" s="477"/>
      <c r="J3" s="477"/>
      <c r="K3" s="477"/>
      <c r="L3" s="477"/>
      <c r="M3" s="477"/>
      <c r="N3" s="477"/>
      <c r="O3" s="477"/>
      <c r="P3" s="477"/>
      <c r="Q3" s="477"/>
      <c r="R3" s="140"/>
      <c r="S3" s="139"/>
      <c r="T3" s="139"/>
      <c r="U3" s="139"/>
      <c r="V3" s="139"/>
      <c r="W3" s="139"/>
      <c r="X3" s="139"/>
      <c r="Y3" s="139"/>
      <c r="Z3" s="2"/>
      <c r="AA3" s="2"/>
      <c r="AB3" s="2"/>
    </row>
    <row r="4" spans="1:28" ht="19.5" customHeight="1">
      <c r="A4" s="518" t="s">
        <v>470</v>
      </c>
      <c r="B4" s="477"/>
      <c r="C4" s="477"/>
      <c r="D4" s="477"/>
      <c r="E4" s="477"/>
      <c r="F4" s="477"/>
      <c r="G4" s="477"/>
      <c r="H4" s="477"/>
      <c r="I4" s="477"/>
      <c r="J4" s="477"/>
      <c r="K4" s="477"/>
      <c r="L4" s="477"/>
      <c r="M4" s="477"/>
      <c r="N4" s="477"/>
      <c r="O4" s="477"/>
      <c r="P4" s="477"/>
      <c r="Q4" s="477"/>
      <c r="R4" s="140"/>
      <c r="S4" s="139"/>
      <c r="T4" s="139"/>
      <c r="U4" s="139"/>
      <c r="V4" s="139"/>
      <c r="W4" s="139"/>
      <c r="X4" s="139"/>
      <c r="Y4" s="139"/>
      <c r="Z4" s="2"/>
      <c r="AA4" s="2"/>
      <c r="AB4" s="2"/>
    </row>
    <row r="5" spans="1:28" ht="15.75" customHeight="1" thickBot="1">
      <c r="A5" s="35"/>
      <c r="B5" s="35"/>
      <c r="C5" s="35"/>
      <c r="D5" s="35"/>
      <c r="E5" s="35"/>
      <c r="F5" s="35"/>
      <c r="G5" s="35"/>
      <c r="H5" s="35"/>
      <c r="I5" s="35"/>
      <c r="J5" s="35"/>
      <c r="K5" s="35"/>
      <c r="L5" s="35"/>
      <c r="M5" s="35"/>
      <c r="N5" s="35"/>
      <c r="O5" s="35"/>
      <c r="P5" s="35"/>
      <c r="Q5" s="35"/>
      <c r="R5" s="35"/>
      <c r="S5" s="139"/>
      <c r="T5" s="139"/>
      <c r="U5" s="139"/>
      <c r="V5" s="139"/>
      <c r="W5" s="139"/>
      <c r="X5" s="139"/>
      <c r="Y5" s="139"/>
      <c r="Z5" s="2"/>
      <c r="AA5" s="2"/>
      <c r="AB5" s="2"/>
    </row>
    <row r="6" spans="1:28" ht="12.75" customHeight="1">
      <c r="A6" s="549" t="s">
        <v>472</v>
      </c>
      <c r="B6" s="546" t="s">
        <v>476</v>
      </c>
      <c r="C6" s="546" t="s">
        <v>478</v>
      </c>
      <c r="D6" s="536" t="s">
        <v>479</v>
      </c>
      <c r="E6" s="537"/>
      <c r="F6" s="537"/>
      <c r="G6" s="537"/>
      <c r="H6" s="537"/>
      <c r="I6" s="537"/>
      <c r="J6" s="538"/>
      <c r="K6" s="550"/>
      <c r="L6" s="546" t="s">
        <v>480</v>
      </c>
      <c r="M6" s="546" t="s">
        <v>481</v>
      </c>
      <c r="N6" s="539" t="s">
        <v>14</v>
      </c>
      <c r="O6" s="539" t="s">
        <v>489</v>
      </c>
      <c r="P6" s="539" t="s">
        <v>490</v>
      </c>
      <c r="Q6" s="547" t="s">
        <v>482</v>
      </c>
      <c r="R6" s="489"/>
      <c r="S6" s="141"/>
      <c r="T6" s="141"/>
      <c r="U6" s="141"/>
      <c r="V6" s="141"/>
      <c r="W6" s="141"/>
      <c r="X6" s="141"/>
      <c r="Y6" s="141"/>
      <c r="Z6" s="2"/>
      <c r="AA6" s="2"/>
      <c r="AB6" s="2"/>
    </row>
    <row r="7" spans="1:28" ht="12.75" customHeight="1">
      <c r="A7" s="530"/>
      <c r="B7" s="523"/>
      <c r="C7" s="523"/>
      <c r="D7" s="548" t="s">
        <v>483</v>
      </c>
      <c r="E7" s="548" t="s">
        <v>484</v>
      </c>
      <c r="F7" s="548" t="s">
        <v>485</v>
      </c>
      <c r="G7" s="548" t="s">
        <v>486</v>
      </c>
      <c r="H7" s="548" t="s">
        <v>253</v>
      </c>
      <c r="I7" s="548" t="s">
        <v>90</v>
      </c>
      <c r="J7" s="548" t="s">
        <v>487</v>
      </c>
      <c r="K7" s="523"/>
      <c r="L7" s="523"/>
      <c r="M7" s="523"/>
      <c r="N7" s="540"/>
      <c r="O7" s="540"/>
      <c r="P7" s="540"/>
      <c r="Q7" s="527"/>
      <c r="R7" s="528"/>
      <c r="S7" s="141"/>
      <c r="T7" s="141"/>
      <c r="U7" s="141"/>
      <c r="V7" s="141"/>
      <c r="W7" s="141"/>
      <c r="X7" s="141"/>
      <c r="Y7" s="141"/>
      <c r="Z7" s="2"/>
      <c r="AA7" s="2"/>
      <c r="AB7" s="2"/>
    </row>
    <row r="8" spans="1:28" ht="16.5" customHeight="1" thickBot="1">
      <c r="A8" s="531"/>
      <c r="B8" s="524"/>
      <c r="C8" s="524"/>
      <c r="D8" s="524"/>
      <c r="E8" s="524"/>
      <c r="F8" s="524"/>
      <c r="G8" s="524"/>
      <c r="H8" s="524"/>
      <c r="I8" s="524"/>
      <c r="J8" s="524"/>
      <c r="K8" s="524"/>
      <c r="L8" s="524"/>
      <c r="M8" s="524"/>
      <c r="N8" s="541"/>
      <c r="O8" s="541"/>
      <c r="P8" s="541"/>
      <c r="Q8" s="142" t="s">
        <v>491</v>
      </c>
      <c r="R8" s="143" t="s">
        <v>492</v>
      </c>
      <c r="S8" s="141"/>
      <c r="T8" s="141"/>
      <c r="U8" s="141"/>
      <c r="V8" s="141"/>
      <c r="W8" s="141"/>
      <c r="X8" s="141"/>
      <c r="Y8" s="141"/>
      <c r="Z8" s="2"/>
      <c r="AA8" s="2"/>
      <c r="AB8" s="2"/>
    </row>
    <row r="9" spans="1:28" ht="72.75">
      <c r="A9" s="255" t="s">
        <v>288</v>
      </c>
      <c r="B9" s="256" t="s">
        <v>288</v>
      </c>
      <c r="C9" s="257" t="s">
        <v>92</v>
      </c>
      <c r="D9" s="258">
        <v>3</v>
      </c>
      <c r="E9" s="257" t="s">
        <v>76</v>
      </c>
      <c r="F9" s="257" t="s">
        <v>54</v>
      </c>
      <c r="G9" s="257" t="s">
        <v>493</v>
      </c>
      <c r="H9" s="258">
        <v>6141</v>
      </c>
      <c r="I9" s="257" t="s">
        <v>436</v>
      </c>
      <c r="J9" s="257" t="s">
        <v>494</v>
      </c>
      <c r="K9" s="259" t="s">
        <v>495</v>
      </c>
      <c r="L9" s="260" t="s">
        <v>497</v>
      </c>
      <c r="M9" s="261" t="s">
        <v>499</v>
      </c>
      <c r="N9" s="262">
        <v>612859.39</v>
      </c>
      <c r="O9" s="263">
        <v>612859.39</v>
      </c>
      <c r="P9" s="264"/>
      <c r="Q9" s="265" t="s">
        <v>502</v>
      </c>
      <c r="R9" s="266" t="s">
        <v>92</v>
      </c>
      <c r="S9" s="139"/>
      <c r="T9" s="144"/>
      <c r="U9" s="145"/>
      <c r="V9" s="144"/>
      <c r="W9" s="144"/>
      <c r="X9" s="145"/>
      <c r="Y9" s="139"/>
      <c r="Z9" s="2"/>
      <c r="AA9" s="2"/>
      <c r="AB9" s="2"/>
    </row>
    <row r="10" spans="1:28" ht="60.75">
      <c r="A10" s="267" t="s">
        <v>288</v>
      </c>
      <c r="B10" s="267" t="s">
        <v>288</v>
      </c>
      <c r="C10" s="267" t="s">
        <v>92</v>
      </c>
      <c r="D10" s="268">
        <v>3</v>
      </c>
      <c r="E10" s="267" t="s">
        <v>76</v>
      </c>
      <c r="F10" s="267" t="s">
        <v>54</v>
      </c>
      <c r="G10" s="267" t="s">
        <v>503</v>
      </c>
      <c r="H10" s="268">
        <v>6141</v>
      </c>
      <c r="I10" s="267" t="s">
        <v>436</v>
      </c>
      <c r="J10" s="267" t="s">
        <v>494</v>
      </c>
      <c r="K10" s="269" t="s">
        <v>504</v>
      </c>
      <c r="L10" s="270" t="s">
        <v>497</v>
      </c>
      <c r="M10" s="271" t="s">
        <v>499</v>
      </c>
      <c r="N10" s="272">
        <v>775737.39</v>
      </c>
      <c r="O10" s="273">
        <v>775737.39</v>
      </c>
      <c r="P10" s="264"/>
      <c r="Q10" s="265" t="s">
        <v>502</v>
      </c>
      <c r="R10" s="274" t="s">
        <v>92</v>
      </c>
      <c r="S10" s="139"/>
      <c r="T10" s="144"/>
      <c r="U10" s="145"/>
      <c r="V10" s="144"/>
      <c r="W10" s="144"/>
      <c r="X10" s="145"/>
      <c r="Y10" s="139"/>
      <c r="Z10" s="2"/>
      <c r="AA10" s="2"/>
      <c r="AB10" s="2"/>
    </row>
    <row r="11" spans="1:28" ht="72.75">
      <c r="A11" s="275" t="s">
        <v>288</v>
      </c>
      <c r="B11" s="267" t="s">
        <v>288</v>
      </c>
      <c r="C11" s="267" t="s">
        <v>92</v>
      </c>
      <c r="D11" s="268">
        <v>3</v>
      </c>
      <c r="E11" s="267" t="s">
        <v>76</v>
      </c>
      <c r="F11" s="267" t="s">
        <v>54</v>
      </c>
      <c r="G11" s="267" t="s">
        <v>505</v>
      </c>
      <c r="H11" s="268">
        <v>6141</v>
      </c>
      <c r="I11" s="267" t="s">
        <v>436</v>
      </c>
      <c r="J11" s="267" t="s">
        <v>494</v>
      </c>
      <c r="K11" s="269" t="s">
        <v>506</v>
      </c>
      <c r="L11" s="270" t="s">
        <v>497</v>
      </c>
      <c r="M11" s="271" t="s">
        <v>499</v>
      </c>
      <c r="N11" s="276">
        <v>2489236.56</v>
      </c>
      <c r="O11" s="273">
        <v>2489236.56</v>
      </c>
      <c r="P11" s="264"/>
      <c r="Q11" s="265" t="s">
        <v>502</v>
      </c>
      <c r="R11" s="274" t="s">
        <v>92</v>
      </c>
      <c r="S11" s="139"/>
      <c r="T11" s="146"/>
      <c r="U11" s="145"/>
      <c r="V11" s="144"/>
      <c r="W11" s="144"/>
      <c r="X11" s="145"/>
      <c r="Y11" s="139"/>
      <c r="Z11" s="2"/>
      <c r="AA11" s="2"/>
      <c r="AB11" s="2"/>
    </row>
    <row r="12" spans="1:28" ht="72.75">
      <c r="A12" s="275" t="s">
        <v>288</v>
      </c>
      <c r="B12" s="267" t="s">
        <v>288</v>
      </c>
      <c r="C12" s="267" t="s">
        <v>92</v>
      </c>
      <c r="D12" s="268">
        <v>3</v>
      </c>
      <c r="E12" s="267" t="s">
        <v>76</v>
      </c>
      <c r="F12" s="267" t="s">
        <v>54</v>
      </c>
      <c r="G12" s="267" t="s">
        <v>508</v>
      </c>
      <c r="H12" s="268">
        <v>6141</v>
      </c>
      <c r="I12" s="267" t="s">
        <v>436</v>
      </c>
      <c r="J12" s="267" t="s">
        <v>494</v>
      </c>
      <c r="K12" s="269" t="s">
        <v>509</v>
      </c>
      <c r="L12" s="270" t="s">
        <v>497</v>
      </c>
      <c r="M12" s="271" t="s">
        <v>499</v>
      </c>
      <c r="N12" s="276">
        <v>3293053.07</v>
      </c>
      <c r="O12" s="273">
        <v>3293053.07</v>
      </c>
      <c r="P12" s="264"/>
      <c r="Q12" s="265" t="s">
        <v>502</v>
      </c>
      <c r="R12" s="274" t="s">
        <v>92</v>
      </c>
      <c r="S12" s="139"/>
      <c r="T12" s="144"/>
      <c r="U12" s="145"/>
      <c r="V12" s="144"/>
      <c r="W12" s="144"/>
      <c r="X12" s="145"/>
      <c r="Y12" s="139"/>
      <c r="Z12" s="2"/>
      <c r="AA12" s="2"/>
      <c r="AB12" s="2"/>
    </row>
    <row r="13" spans="1:28" ht="120.75">
      <c r="A13" s="283" t="s">
        <v>288</v>
      </c>
      <c r="B13" s="256" t="s">
        <v>92</v>
      </c>
      <c r="C13" s="256" t="s">
        <v>336</v>
      </c>
      <c r="D13" s="307">
        <v>3</v>
      </c>
      <c r="E13" s="256" t="s">
        <v>510</v>
      </c>
      <c r="F13" s="256" t="s">
        <v>54</v>
      </c>
      <c r="G13" s="256" t="s">
        <v>511</v>
      </c>
      <c r="H13" s="307">
        <v>6141</v>
      </c>
      <c r="I13" s="256" t="s">
        <v>436</v>
      </c>
      <c r="J13" s="256" t="s">
        <v>512</v>
      </c>
      <c r="K13" s="308" t="s">
        <v>513</v>
      </c>
      <c r="L13" s="277" t="s">
        <v>514</v>
      </c>
      <c r="M13" s="278" t="s">
        <v>499</v>
      </c>
      <c r="N13" s="309">
        <v>4876998.46</v>
      </c>
      <c r="O13" s="310">
        <v>4876998.46</v>
      </c>
      <c r="P13" s="264"/>
      <c r="Q13" s="286" t="s">
        <v>502</v>
      </c>
      <c r="R13" s="284" t="s">
        <v>92</v>
      </c>
      <c r="S13" s="139"/>
      <c r="T13" s="144"/>
      <c r="U13" s="145"/>
      <c r="V13" s="144"/>
      <c r="W13" s="144"/>
      <c r="X13" s="145"/>
      <c r="Y13" s="139"/>
      <c r="Z13" s="2"/>
      <c r="AA13" s="2"/>
      <c r="AB13" s="2"/>
    </row>
    <row r="14" spans="1:28" ht="60.75">
      <c r="A14" s="313" t="s">
        <v>288</v>
      </c>
      <c r="B14" s="313" t="s">
        <v>288</v>
      </c>
      <c r="C14" s="313" t="s">
        <v>92</v>
      </c>
      <c r="D14" s="314">
        <v>3</v>
      </c>
      <c r="E14" s="313" t="s">
        <v>76</v>
      </c>
      <c r="F14" s="313" t="s">
        <v>78</v>
      </c>
      <c r="G14" s="313" t="s">
        <v>515</v>
      </c>
      <c r="H14" s="314">
        <v>6151</v>
      </c>
      <c r="I14" s="313" t="s">
        <v>436</v>
      </c>
      <c r="J14" s="313" t="s">
        <v>516</v>
      </c>
      <c r="K14" s="315" t="s">
        <v>517</v>
      </c>
      <c r="L14" s="316" t="s">
        <v>518</v>
      </c>
      <c r="M14" s="317" t="s">
        <v>499</v>
      </c>
      <c r="N14" s="318">
        <v>160344.71</v>
      </c>
      <c r="O14" s="319">
        <v>160344.71</v>
      </c>
      <c r="P14" s="320"/>
      <c r="Q14" s="321" t="s">
        <v>502</v>
      </c>
      <c r="R14" s="313" t="s">
        <v>92</v>
      </c>
      <c r="S14" s="139"/>
      <c r="T14" s="144"/>
      <c r="U14" s="145"/>
      <c r="V14" s="144"/>
      <c r="W14" s="144"/>
      <c r="X14" s="145"/>
      <c r="Y14" s="139"/>
      <c r="Z14" s="2"/>
      <c r="AA14" s="2"/>
      <c r="AB14" s="2"/>
    </row>
    <row r="15" spans="1:28" s="353" customFormat="1" ht="36.75">
      <c r="A15" s="341" t="s">
        <v>288</v>
      </c>
      <c r="B15" s="341" t="s">
        <v>288</v>
      </c>
      <c r="C15" s="341" t="s">
        <v>92</v>
      </c>
      <c r="D15" s="342">
        <v>3</v>
      </c>
      <c r="E15" s="341" t="s">
        <v>524</v>
      </c>
      <c r="F15" s="341" t="s">
        <v>54</v>
      </c>
      <c r="G15" s="341" t="s">
        <v>520</v>
      </c>
      <c r="H15" s="342">
        <v>6124</v>
      </c>
      <c r="I15" s="341" t="s">
        <v>436</v>
      </c>
      <c r="J15" s="341" t="s">
        <v>667</v>
      </c>
      <c r="K15" s="343" t="s">
        <v>677</v>
      </c>
      <c r="L15" s="344" t="s">
        <v>523</v>
      </c>
      <c r="M15" s="345" t="s">
        <v>499</v>
      </c>
      <c r="N15" s="346">
        <v>15000000</v>
      </c>
      <c r="O15" s="346">
        <v>15000000</v>
      </c>
      <c r="P15" s="347"/>
      <c r="Q15" s="348" t="s">
        <v>502</v>
      </c>
      <c r="R15" s="341" t="s">
        <v>92</v>
      </c>
      <c r="S15" s="349"/>
      <c r="T15" s="350"/>
      <c r="U15" s="351"/>
      <c r="V15" s="350"/>
      <c r="W15" s="350"/>
      <c r="X15" s="351"/>
      <c r="Y15" s="349"/>
      <c r="Z15" s="352"/>
      <c r="AA15" s="352"/>
      <c r="AB15" s="352"/>
    </row>
    <row r="16" spans="1:28" ht="15.75">
      <c r="A16" s="283" t="s">
        <v>288</v>
      </c>
      <c r="B16" s="284" t="s">
        <v>288</v>
      </c>
      <c r="C16" s="284" t="s">
        <v>92</v>
      </c>
      <c r="D16" s="285">
        <v>3</v>
      </c>
      <c r="E16" s="284" t="s">
        <v>519</v>
      </c>
      <c r="F16" s="284" t="s">
        <v>74</v>
      </c>
      <c r="G16" s="284" t="s">
        <v>520</v>
      </c>
      <c r="H16" s="285">
        <v>6243</v>
      </c>
      <c r="I16" s="284" t="s">
        <v>436</v>
      </c>
      <c r="J16" s="284" t="s">
        <v>521</v>
      </c>
      <c r="K16" s="308" t="s">
        <v>522</v>
      </c>
      <c r="L16" s="311" t="s">
        <v>523</v>
      </c>
      <c r="M16" s="278" t="s">
        <v>499</v>
      </c>
      <c r="N16" s="280">
        <v>16000000</v>
      </c>
      <c r="O16" s="281">
        <v>16000000</v>
      </c>
      <c r="P16" s="312"/>
      <c r="Q16" s="282" t="s">
        <v>502</v>
      </c>
      <c r="R16" s="284" t="s">
        <v>92</v>
      </c>
      <c r="S16" s="139"/>
      <c r="T16" s="144"/>
      <c r="U16" s="145"/>
      <c r="V16" s="144"/>
      <c r="W16" s="144"/>
      <c r="X16" s="145"/>
      <c r="Y16" s="139"/>
      <c r="Z16" s="2"/>
      <c r="AA16" s="2"/>
      <c r="AB16" s="2"/>
    </row>
    <row r="17" spans="1:28" ht="24.75">
      <c r="A17" s="267" t="s">
        <v>288</v>
      </c>
      <c r="B17" s="267" t="s">
        <v>288</v>
      </c>
      <c r="C17" s="267" t="s">
        <v>92</v>
      </c>
      <c r="D17" s="268">
        <v>3</v>
      </c>
      <c r="E17" s="267" t="s">
        <v>527</v>
      </c>
      <c r="F17" s="267" t="s">
        <v>72</v>
      </c>
      <c r="G17" s="267" t="s">
        <v>528</v>
      </c>
      <c r="H17" s="268">
        <v>6243</v>
      </c>
      <c r="I17" s="267" t="s">
        <v>436</v>
      </c>
      <c r="J17" s="267" t="s">
        <v>521</v>
      </c>
      <c r="K17" s="287" t="s">
        <v>529</v>
      </c>
      <c r="L17" s="288" t="s">
        <v>523</v>
      </c>
      <c r="M17" s="289" t="s">
        <v>499</v>
      </c>
      <c r="N17" s="272">
        <v>6011906.4199999999</v>
      </c>
      <c r="O17" s="279">
        <v>6011906.4199999999</v>
      </c>
      <c r="P17" s="264"/>
      <c r="Q17" s="265" t="s">
        <v>502</v>
      </c>
      <c r="R17" s="266" t="s">
        <v>92</v>
      </c>
      <c r="S17" s="139"/>
      <c r="T17" s="144"/>
      <c r="U17" s="145"/>
      <c r="V17" s="144"/>
      <c r="W17" s="144"/>
      <c r="X17" s="145"/>
      <c r="Y17" s="139"/>
      <c r="Z17" s="2"/>
      <c r="AA17" s="2"/>
      <c r="AB17" s="2"/>
    </row>
    <row r="18" spans="1:28" ht="15.75" customHeight="1">
      <c r="A18" s="297"/>
      <c r="B18" s="298"/>
      <c r="C18" s="298"/>
      <c r="D18" s="299"/>
      <c r="E18" s="298"/>
      <c r="F18" s="298"/>
      <c r="G18" s="298"/>
      <c r="H18" s="300"/>
      <c r="I18" s="298"/>
      <c r="J18" s="298"/>
      <c r="K18" s="293"/>
      <c r="L18" s="294"/>
      <c r="M18" s="295"/>
      <c r="N18" s="296"/>
      <c r="O18" s="290"/>
      <c r="P18" s="176"/>
      <c r="Q18" s="291"/>
      <c r="R18" s="292"/>
      <c r="S18" s="139"/>
      <c r="T18" s="139"/>
      <c r="U18" s="139"/>
      <c r="V18" s="139"/>
      <c r="W18" s="139"/>
      <c r="X18" s="139"/>
      <c r="Y18" s="139"/>
      <c r="Z18" s="2"/>
      <c r="AA18" s="2"/>
      <c r="AB18" s="2"/>
    </row>
    <row r="19" spans="1:28" ht="15.75" customHeight="1">
      <c r="A19" s="301"/>
      <c r="B19" s="302"/>
      <c r="C19" s="302"/>
      <c r="D19" s="302"/>
      <c r="E19" s="302"/>
      <c r="F19" s="302"/>
      <c r="G19" s="302"/>
      <c r="H19" s="303"/>
      <c r="I19" s="303"/>
      <c r="J19" s="303"/>
      <c r="K19" s="217" t="s">
        <v>536</v>
      </c>
      <c r="L19" s="303"/>
      <c r="M19" s="303"/>
      <c r="N19" s="304">
        <f>SUM(N9:N18)</f>
        <v>49220136</v>
      </c>
      <c r="O19" s="305">
        <f>SUM(O9:O18)</f>
        <v>49220136</v>
      </c>
      <c r="P19" s="303"/>
      <c r="Q19" s="303"/>
      <c r="R19" s="306"/>
      <c r="S19" s="139"/>
      <c r="T19" s="139"/>
      <c r="U19" s="139"/>
      <c r="V19" s="139"/>
      <c r="W19" s="139"/>
      <c r="X19" s="139"/>
      <c r="Y19" s="139"/>
      <c r="Z19" s="2"/>
      <c r="AA19" s="2"/>
      <c r="AB19" s="2"/>
    </row>
    <row r="20" spans="1:28" ht="15.75" customHeight="1">
      <c r="A20" s="147"/>
      <c r="B20" s="147"/>
      <c r="C20" s="147"/>
      <c r="D20" s="147"/>
      <c r="E20" s="147"/>
      <c r="F20" s="147"/>
      <c r="G20" s="147"/>
      <c r="H20" s="35"/>
      <c r="I20" s="35"/>
      <c r="J20" s="35"/>
      <c r="K20" s="147"/>
      <c r="L20" s="35"/>
      <c r="M20" s="147"/>
      <c r="N20" s="147"/>
      <c r="O20" s="35"/>
      <c r="P20" s="147"/>
      <c r="Q20" s="147"/>
      <c r="R20" s="147"/>
      <c r="S20" s="139"/>
      <c r="T20" s="139"/>
      <c r="U20" s="139"/>
      <c r="V20" s="139"/>
      <c r="W20" s="139"/>
      <c r="X20" s="139"/>
      <c r="Y20" s="139"/>
      <c r="Z20" s="2"/>
      <c r="AA20" s="2"/>
      <c r="AB20" s="2"/>
    </row>
    <row r="21" spans="1:28" ht="15.75" customHeight="1">
      <c r="A21" s="147"/>
      <c r="B21" s="147"/>
      <c r="C21" s="147"/>
      <c r="D21" s="147"/>
      <c r="E21" s="147"/>
      <c r="F21" s="147"/>
      <c r="G21" s="147"/>
      <c r="H21" s="35"/>
      <c r="I21" s="35"/>
      <c r="J21" s="35"/>
      <c r="K21" s="147"/>
      <c r="L21" s="35"/>
      <c r="M21" s="147"/>
      <c r="N21" s="147"/>
      <c r="O21" s="35"/>
      <c r="P21" s="147"/>
      <c r="Q21" s="147"/>
      <c r="R21" s="147"/>
      <c r="S21" s="139"/>
      <c r="T21" s="139"/>
      <c r="U21" s="139"/>
      <c r="V21" s="139"/>
      <c r="W21" s="139"/>
      <c r="X21" s="139"/>
      <c r="Y21" s="139"/>
      <c r="Z21" s="2"/>
      <c r="AA21" s="2"/>
      <c r="AB21" s="2"/>
    </row>
    <row r="22" spans="1:28" ht="15.75" customHeight="1">
      <c r="A22" s="147"/>
      <c r="B22" s="147"/>
      <c r="C22" s="147"/>
      <c r="D22" s="147"/>
      <c r="E22" s="147"/>
      <c r="F22" s="147"/>
      <c r="G22" s="147"/>
      <c r="H22" s="35"/>
      <c r="I22" s="35"/>
      <c r="J22" s="35"/>
      <c r="K22" s="147"/>
      <c r="L22" s="35"/>
      <c r="M22" s="147"/>
      <c r="N22" s="147"/>
      <c r="O22" s="122"/>
      <c r="P22" s="122"/>
      <c r="Q22" s="147"/>
      <c r="R22" s="147"/>
      <c r="S22" s="139"/>
      <c r="T22" s="139"/>
      <c r="U22" s="139"/>
      <c r="V22" s="139"/>
      <c r="W22" s="139"/>
      <c r="X22" s="139"/>
      <c r="Y22" s="139"/>
      <c r="Z22" s="2"/>
      <c r="AA22" s="2"/>
      <c r="AB22" s="2"/>
    </row>
    <row r="23" spans="1:28" ht="15.75" customHeight="1">
      <c r="A23" s="147"/>
      <c r="B23" s="147"/>
      <c r="C23" s="147"/>
      <c r="D23" s="147"/>
      <c r="E23" s="147"/>
      <c r="F23" s="147"/>
      <c r="G23" s="147"/>
      <c r="H23" s="35"/>
      <c r="I23" s="35"/>
      <c r="J23" s="35"/>
      <c r="K23" s="147"/>
      <c r="L23" s="35"/>
      <c r="M23" s="147"/>
      <c r="N23" s="147"/>
      <c r="O23" s="35"/>
      <c r="P23" s="147"/>
      <c r="Q23" s="147"/>
      <c r="R23" s="147"/>
      <c r="S23" s="139"/>
      <c r="T23" s="139"/>
      <c r="U23" s="139"/>
      <c r="V23" s="139"/>
      <c r="W23" s="139"/>
      <c r="X23" s="139"/>
      <c r="Y23" s="139"/>
      <c r="Z23" s="2"/>
      <c r="AA23" s="2"/>
      <c r="AB23" s="2"/>
    </row>
    <row r="24" spans="1:28" ht="15.75" customHeight="1">
      <c r="A24" s="147"/>
      <c r="B24" s="147"/>
      <c r="C24" s="147"/>
      <c r="D24" s="147"/>
      <c r="E24" s="147"/>
      <c r="F24" s="147"/>
      <c r="G24" s="147"/>
      <c r="H24" s="35"/>
      <c r="I24" s="35"/>
      <c r="J24" s="35"/>
      <c r="K24" s="147"/>
      <c r="L24" s="35"/>
      <c r="M24" s="147"/>
      <c r="N24" s="147"/>
      <c r="O24" s="35"/>
      <c r="P24" s="147"/>
      <c r="Q24" s="147"/>
      <c r="R24" s="147"/>
      <c r="S24" s="139"/>
      <c r="T24" s="139"/>
      <c r="U24" s="139"/>
      <c r="V24" s="139"/>
      <c r="W24" s="139"/>
      <c r="X24" s="139"/>
      <c r="Y24" s="139"/>
      <c r="Z24" s="2"/>
      <c r="AA24" s="2"/>
      <c r="AB24" s="2"/>
    </row>
    <row r="25" spans="1:28" ht="15.75" customHeight="1">
      <c r="A25" s="147"/>
      <c r="B25" s="147"/>
      <c r="C25" s="147"/>
      <c r="D25" s="147"/>
      <c r="E25" s="147"/>
      <c r="F25" s="147"/>
      <c r="G25" s="147"/>
      <c r="H25" s="35"/>
      <c r="I25" s="35"/>
      <c r="J25" s="35"/>
      <c r="K25" s="147"/>
      <c r="L25" s="35"/>
      <c r="M25" s="147"/>
      <c r="N25" s="147"/>
      <c r="O25" s="35"/>
      <c r="P25" s="147"/>
      <c r="Q25" s="147"/>
      <c r="R25" s="147"/>
      <c r="S25" s="139"/>
      <c r="T25" s="139"/>
      <c r="U25" s="139"/>
      <c r="V25" s="139"/>
      <c r="W25" s="139"/>
      <c r="X25" s="139"/>
      <c r="Y25" s="139"/>
      <c r="Z25" s="2"/>
      <c r="AA25" s="2"/>
      <c r="AB25" s="2"/>
    </row>
    <row r="26" spans="1:28" ht="19.5" customHeight="1">
      <c r="A26" s="521" t="s">
        <v>463</v>
      </c>
      <c r="B26" s="477"/>
      <c r="C26" s="477"/>
      <c r="D26" s="477"/>
      <c r="E26" s="477"/>
      <c r="F26" s="477"/>
      <c r="G26" s="477"/>
      <c r="H26" s="477"/>
      <c r="I26" s="477"/>
      <c r="J26" s="477"/>
      <c r="K26" s="477"/>
      <c r="L26" s="477"/>
      <c r="M26" s="477"/>
      <c r="N26" s="477"/>
      <c r="O26" s="477"/>
      <c r="P26" s="477"/>
      <c r="Q26" s="477"/>
      <c r="R26" s="477"/>
      <c r="S26" s="148"/>
      <c r="T26" s="148"/>
      <c r="U26" s="148"/>
      <c r="V26" s="139"/>
      <c r="W26" s="139"/>
      <c r="X26" s="139"/>
      <c r="Y26" s="139"/>
      <c r="Z26" s="2"/>
      <c r="AA26" s="2"/>
      <c r="AB26" s="2"/>
    </row>
    <row r="27" spans="1:28" ht="19.5" customHeight="1">
      <c r="A27" s="521" t="s">
        <v>465</v>
      </c>
      <c r="B27" s="477"/>
      <c r="C27" s="477"/>
      <c r="D27" s="477"/>
      <c r="E27" s="477"/>
      <c r="F27" s="477"/>
      <c r="G27" s="477"/>
      <c r="H27" s="477"/>
      <c r="I27" s="477"/>
      <c r="J27" s="477"/>
      <c r="K27" s="477"/>
      <c r="L27" s="477"/>
      <c r="M27" s="477"/>
      <c r="N27" s="477"/>
      <c r="O27" s="477"/>
      <c r="P27" s="477"/>
      <c r="Q27" s="477"/>
      <c r="R27" s="477"/>
      <c r="S27" s="148"/>
      <c r="T27" s="148"/>
      <c r="U27" s="148"/>
      <c r="V27" s="139"/>
      <c r="W27" s="139"/>
      <c r="X27" s="139"/>
      <c r="Y27" s="139"/>
      <c r="Z27" s="2"/>
      <c r="AA27" s="2"/>
      <c r="AB27" s="2"/>
    </row>
    <row r="28" spans="1:28" ht="19.5" customHeight="1">
      <c r="A28" s="521" t="s">
        <v>468</v>
      </c>
      <c r="B28" s="477"/>
      <c r="C28" s="477"/>
      <c r="D28" s="477"/>
      <c r="E28" s="477"/>
      <c r="F28" s="477"/>
      <c r="G28" s="477"/>
      <c r="H28" s="477"/>
      <c r="I28" s="477"/>
      <c r="J28" s="477"/>
      <c r="K28" s="477"/>
      <c r="L28" s="477"/>
      <c r="M28" s="477"/>
      <c r="N28" s="477"/>
      <c r="O28" s="477"/>
      <c r="P28" s="477"/>
      <c r="Q28" s="477"/>
      <c r="R28" s="477"/>
      <c r="S28" s="148"/>
      <c r="T28" s="148"/>
      <c r="U28" s="148"/>
      <c r="V28" s="139"/>
      <c r="W28" s="139"/>
      <c r="X28" s="139"/>
      <c r="Y28" s="139"/>
      <c r="Z28" s="2"/>
      <c r="AA28" s="2"/>
      <c r="AB28" s="2"/>
    </row>
    <row r="29" spans="1:28" ht="19.5" customHeight="1">
      <c r="A29" s="521" t="s">
        <v>470</v>
      </c>
      <c r="B29" s="477"/>
      <c r="C29" s="477"/>
      <c r="D29" s="477"/>
      <c r="E29" s="477"/>
      <c r="F29" s="477"/>
      <c r="G29" s="477"/>
      <c r="H29" s="477"/>
      <c r="I29" s="477"/>
      <c r="J29" s="477"/>
      <c r="K29" s="477"/>
      <c r="L29" s="477"/>
      <c r="M29" s="477"/>
      <c r="N29" s="477"/>
      <c r="O29" s="477"/>
      <c r="P29" s="477"/>
      <c r="Q29" s="477"/>
      <c r="R29" s="477"/>
      <c r="S29" s="148"/>
      <c r="T29" s="148"/>
      <c r="U29" s="148"/>
      <c r="V29" s="139"/>
      <c r="W29" s="139"/>
      <c r="X29" s="139"/>
      <c r="Y29" s="139"/>
      <c r="Z29" s="2"/>
      <c r="AA29" s="2"/>
      <c r="AB29" s="2"/>
    </row>
    <row r="30" spans="1:28" ht="15.75" customHeight="1">
      <c r="A30" s="149"/>
      <c r="B30" s="149"/>
      <c r="C30" s="149"/>
      <c r="D30" s="149"/>
      <c r="E30" s="149"/>
      <c r="F30" s="149"/>
      <c r="G30" s="149"/>
      <c r="H30" s="150"/>
      <c r="I30" s="150"/>
      <c r="J30" s="150"/>
      <c r="K30" s="149"/>
      <c r="L30" s="150"/>
      <c r="M30" s="149"/>
      <c r="N30" s="149"/>
      <c r="O30" s="150"/>
      <c r="P30" s="149"/>
      <c r="Q30" s="149"/>
      <c r="R30" s="149"/>
      <c r="S30" s="148"/>
      <c r="T30" s="148"/>
      <c r="U30" s="148"/>
      <c r="V30" s="139"/>
      <c r="W30" s="139"/>
      <c r="X30" s="139"/>
      <c r="Y30" s="139"/>
      <c r="Z30" s="2"/>
      <c r="AA30" s="2"/>
      <c r="AB30" s="2"/>
    </row>
    <row r="31" spans="1:28" ht="16.5" customHeight="1" thickBot="1">
      <c r="A31" s="149"/>
      <c r="B31" s="149"/>
      <c r="C31" s="149"/>
      <c r="D31" s="149"/>
      <c r="E31" s="149"/>
      <c r="F31" s="149"/>
      <c r="G31" s="149"/>
      <c r="H31" s="150"/>
      <c r="I31" s="150"/>
      <c r="J31" s="150"/>
      <c r="K31" s="149"/>
      <c r="L31" s="150"/>
      <c r="M31" s="149"/>
      <c r="N31" s="149"/>
      <c r="O31" s="150"/>
      <c r="P31" s="149"/>
      <c r="Q31" s="149"/>
      <c r="R31" s="149"/>
      <c r="S31" s="148"/>
      <c r="T31" s="148"/>
      <c r="U31" s="148"/>
      <c r="V31" s="139"/>
      <c r="W31" s="139"/>
      <c r="X31" s="139"/>
      <c r="Y31" s="139"/>
      <c r="Z31" s="2"/>
      <c r="AA31" s="2"/>
      <c r="AB31" s="2"/>
    </row>
    <row r="32" spans="1:28" ht="12.75" customHeight="1">
      <c r="A32" s="529" t="s">
        <v>472</v>
      </c>
      <c r="B32" s="522" t="s">
        <v>476</v>
      </c>
      <c r="C32" s="522" t="s">
        <v>478</v>
      </c>
      <c r="D32" s="542" t="s">
        <v>479</v>
      </c>
      <c r="E32" s="543"/>
      <c r="F32" s="543"/>
      <c r="G32" s="543"/>
      <c r="H32" s="543"/>
      <c r="I32" s="543"/>
      <c r="J32" s="544"/>
      <c r="K32" s="545" t="s">
        <v>541</v>
      </c>
      <c r="L32" s="522" t="s">
        <v>480</v>
      </c>
      <c r="M32" s="522" t="s">
        <v>481</v>
      </c>
      <c r="N32" s="532" t="s">
        <v>14</v>
      </c>
      <c r="O32" s="532" t="s">
        <v>489</v>
      </c>
      <c r="P32" s="532" t="s">
        <v>490</v>
      </c>
      <c r="Q32" s="526" t="s">
        <v>482</v>
      </c>
      <c r="R32" s="489"/>
      <c r="S32" s="151"/>
      <c r="T32" s="151"/>
      <c r="U32" s="151"/>
      <c r="V32" s="141"/>
      <c r="W32" s="141"/>
      <c r="X32" s="141"/>
      <c r="Y32" s="141"/>
      <c r="Z32" s="2"/>
      <c r="AA32" s="2"/>
      <c r="AB32" s="2"/>
    </row>
    <row r="33" spans="1:28" ht="12.75" customHeight="1">
      <c r="A33" s="530"/>
      <c r="B33" s="523"/>
      <c r="C33" s="523"/>
      <c r="D33" s="525" t="s">
        <v>483</v>
      </c>
      <c r="E33" s="525" t="s">
        <v>484</v>
      </c>
      <c r="F33" s="525" t="s">
        <v>485</v>
      </c>
      <c r="G33" s="525" t="s">
        <v>486</v>
      </c>
      <c r="H33" s="525" t="s">
        <v>253</v>
      </c>
      <c r="I33" s="535" t="s">
        <v>90</v>
      </c>
      <c r="J33" s="535" t="s">
        <v>487</v>
      </c>
      <c r="K33" s="523"/>
      <c r="L33" s="523"/>
      <c r="M33" s="523"/>
      <c r="N33" s="533"/>
      <c r="O33" s="533"/>
      <c r="P33" s="533"/>
      <c r="Q33" s="527"/>
      <c r="R33" s="528"/>
      <c r="S33" s="151"/>
      <c r="T33" s="151"/>
      <c r="U33" s="151"/>
      <c r="V33" s="141"/>
      <c r="W33" s="141"/>
      <c r="X33" s="141"/>
      <c r="Y33" s="141"/>
      <c r="Z33" s="2"/>
      <c r="AA33" s="2"/>
      <c r="AB33" s="2"/>
    </row>
    <row r="34" spans="1:28" ht="23.25" customHeight="1" thickBot="1">
      <c r="A34" s="531"/>
      <c r="B34" s="524"/>
      <c r="C34" s="524"/>
      <c r="D34" s="524"/>
      <c r="E34" s="524"/>
      <c r="F34" s="524"/>
      <c r="G34" s="524"/>
      <c r="H34" s="524"/>
      <c r="I34" s="524"/>
      <c r="J34" s="524"/>
      <c r="K34" s="524"/>
      <c r="L34" s="524"/>
      <c r="M34" s="524"/>
      <c r="N34" s="534"/>
      <c r="O34" s="534"/>
      <c r="P34" s="534"/>
      <c r="Q34" s="152" t="s">
        <v>491</v>
      </c>
      <c r="R34" s="153" t="s">
        <v>492</v>
      </c>
      <c r="S34" s="151"/>
      <c r="T34" s="151"/>
      <c r="U34" s="151"/>
      <c r="V34" s="141"/>
      <c r="W34" s="141"/>
      <c r="X34" s="141"/>
      <c r="Y34" s="141"/>
      <c r="Z34" s="2"/>
      <c r="AA34" s="2"/>
      <c r="AB34" s="2"/>
    </row>
    <row r="35" spans="1:28" ht="15.75">
      <c r="A35" s="154" t="s">
        <v>92</v>
      </c>
      <c r="B35" s="155" t="s">
        <v>546</v>
      </c>
      <c r="C35" s="156" t="s">
        <v>92</v>
      </c>
      <c r="D35" s="157">
        <v>3</v>
      </c>
      <c r="E35" s="156" t="s">
        <v>547</v>
      </c>
      <c r="F35" s="156" t="s">
        <v>70</v>
      </c>
      <c r="G35" s="156" t="s">
        <v>548</v>
      </c>
      <c r="H35" s="158">
        <v>5111</v>
      </c>
      <c r="I35" s="156" t="s">
        <v>286</v>
      </c>
      <c r="J35" s="156" t="s">
        <v>521</v>
      </c>
      <c r="K35" s="159" t="s">
        <v>549</v>
      </c>
      <c r="L35" s="158" t="s">
        <v>523</v>
      </c>
      <c r="M35" s="160" t="s">
        <v>499</v>
      </c>
      <c r="N35" s="161">
        <v>900000</v>
      </c>
      <c r="O35" s="162">
        <v>900000</v>
      </c>
      <c r="P35" s="163"/>
      <c r="Q35" s="164" t="s">
        <v>550</v>
      </c>
      <c r="R35" s="156" t="s">
        <v>92</v>
      </c>
      <c r="S35" s="148"/>
      <c r="T35" s="165"/>
      <c r="U35" s="166"/>
      <c r="V35" s="144"/>
      <c r="W35" s="144"/>
      <c r="X35" s="139"/>
      <c r="Y35" s="139"/>
      <c r="Z35" s="2"/>
      <c r="AA35" s="2"/>
      <c r="AB35" s="2"/>
    </row>
    <row r="36" spans="1:28" ht="15.75">
      <c r="A36" s="167" t="s">
        <v>92</v>
      </c>
      <c r="B36" s="168" t="s">
        <v>546</v>
      </c>
      <c r="C36" s="169" t="s">
        <v>92</v>
      </c>
      <c r="D36" s="170">
        <v>3</v>
      </c>
      <c r="E36" s="169" t="s">
        <v>547</v>
      </c>
      <c r="F36" s="169" t="s">
        <v>70</v>
      </c>
      <c r="G36" s="169" t="s">
        <v>553</v>
      </c>
      <c r="H36" s="170">
        <v>5631</v>
      </c>
      <c r="I36" s="169" t="s">
        <v>286</v>
      </c>
      <c r="J36" s="169" t="s">
        <v>521</v>
      </c>
      <c r="K36" s="171" t="s">
        <v>555</v>
      </c>
      <c r="L36" s="172" t="s">
        <v>523</v>
      </c>
      <c r="M36" s="173" t="s">
        <v>499</v>
      </c>
      <c r="N36" s="174">
        <v>78000</v>
      </c>
      <c r="O36" s="175">
        <v>78000</v>
      </c>
      <c r="P36" s="176"/>
      <c r="Q36" s="164" t="s">
        <v>550</v>
      </c>
      <c r="R36" s="177" t="s">
        <v>92</v>
      </c>
      <c r="S36" s="148"/>
      <c r="T36" s="165"/>
      <c r="U36" s="166"/>
      <c r="V36" s="144"/>
      <c r="W36" s="144"/>
      <c r="X36" s="139"/>
      <c r="Y36" s="139"/>
      <c r="Z36" s="2"/>
      <c r="AA36" s="2"/>
      <c r="AB36" s="2"/>
    </row>
    <row r="37" spans="1:28" ht="23.25">
      <c r="A37" s="155" t="s">
        <v>92</v>
      </c>
      <c r="B37" s="155" t="s">
        <v>546</v>
      </c>
      <c r="C37" s="155" t="s">
        <v>92</v>
      </c>
      <c r="D37" s="178">
        <v>3</v>
      </c>
      <c r="E37" s="155" t="s">
        <v>547</v>
      </c>
      <c r="F37" s="155" t="s">
        <v>70</v>
      </c>
      <c r="G37" s="155" t="s">
        <v>557</v>
      </c>
      <c r="H37" s="164">
        <v>5651</v>
      </c>
      <c r="I37" s="155" t="s">
        <v>286</v>
      </c>
      <c r="J37" s="155" t="s">
        <v>521</v>
      </c>
      <c r="K37" s="171" t="s">
        <v>558</v>
      </c>
      <c r="L37" s="172" t="s">
        <v>523</v>
      </c>
      <c r="M37" s="173" t="s">
        <v>499</v>
      </c>
      <c r="N37" s="179">
        <v>108000</v>
      </c>
      <c r="O37" s="175">
        <v>108000</v>
      </c>
      <c r="P37" s="176"/>
      <c r="Q37" s="164" t="s">
        <v>550</v>
      </c>
      <c r="R37" s="177" t="s">
        <v>92</v>
      </c>
      <c r="S37" s="148"/>
      <c r="T37" s="165"/>
      <c r="U37" s="166"/>
      <c r="V37" s="144"/>
      <c r="W37" s="144"/>
      <c r="X37" s="139"/>
      <c r="Y37" s="139"/>
      <c r="Z37" s="2"/>
      <c r="AA37" s="2"/>
      <c r="AB37" s="2"/>
    </row>
    <row r="38" spans="1:28" ht="15.75">
      <c r="A38" s="180" t="s">
        <v>92</v>
      </c>
      <c r="B38" s="155" t="s">
        <v>546</v>
      </c>
      <c r="C38" s="155" t="s">
        <v>92</v>
      </c>
      <c r="D38" s="178">
        <v>3</v>
      </c>
      <c r="E38" s="155" t="s">
        <v>547</v>
      </c>
      <c r="F38" s="155" t="s">
        <v>70</v>
      </c>
      <c r="G38" s="155" t="s">
        <v>559</v>
      </c>
      <c r="H38" s="178">
        <v>5151</v>
      </c>
      <c r="I38" s="155" t="s">
        <v>286</v>
      </c>
      <c r="J38" s="155" t="s">
        <v>521</v>
      </c>
      <c r="K38" s="171" t="s">
        <v>560</v>
      </c>
      <c r="L38" s="172" t="s">
        <v>523</v>
      </c>
      <c r="M38" s="173" t="s">
        <v>499</v>
      </c>
      <c r="N38" s="179">
        <v>1215744</v>
      </c>
      <c r="O38" s="175">
        <v>1215744</v>
      </c>
      <c r="P38" s="176"/>
      <c r="Q38" s="164" t="s">
        <v>550</v>
      </c>
      <c r="R38" s="177" t="s">
        <v>92</v>
      </c>
      <c r="S38" s="148"/>
      <c r="T38" s="165"/>
      <c r="U38" s="166"/>
      <c r="V38" s="144"/>
      <c r="W38" s="144"/>
      <c r="X38" s="139"/>
      <c r="Y38" s="139"/>
      <c r="Z38" s="2"/>
      <c r="AA38" s="2"/>
      <c r="AB38" s="2"/>
    </row>
    <row r="39" spans="1:28" ht="15.75">
      <c r="A39" s="180" t="s">
        <v>92</v>
      </c>
      <c r="B39" s="155" t="s">
        <v>546</v>
      </c>
      <c r="C39" s="155" t="s">
        <v>92</v>
      </c>
      <c r="D39" s="178">
        <v>3</v>
      </c>
      <c r="E39" s="155" t="s">
        <v>547</v>
      </c>
      <c r="F39" s="155" t="s">
        <v>70</v>
      </c>
      <c r="G39" s="155" t="s">
        <v>561</v>
      </c>
      <c r="H39" s="178">
        <v>5671</v>
      </c>
      <c r="I39" s="155" t="s">
        <v>286</v>
      </c>
      <c r="J39" s="155" t="s">
        <v>521</v>
      </c>
      <c r="K39" s="171" t="s">
        <v>562</v>
      </c>
      <c r="L39" s="172" t="s">
        <v>523</v>
      </c>
      <c r="M39" s="173" t="s">
        <v>499</v>
      </c>
      <c r="N39" s="179">
        <v>72000</v>
      </c>
      <c r="O39" s="175">
        <v>72000</v>
      </c>
      <c r="P39" s="176"/>
      <c r="Q39" s="164" t="s">
        <v>563</v>
      </c>
      <c r="R39" s="177" t="s">
        <v>92</v>
      </c>
      <c r="S39" s="148"/>
      <c r="T39" s="165"/>
      <c r="U39" s="166"/>
      <c r="V39" s="144"/>
      <c r="W39" s="144"/>
      <c r="X39" s="139"/>
      <c r="Y39" s="139"/>
      <c r="Z39" s="2"/>
      <c r="AA39" s="2"/>
      <c r="AB39" s="2"/>
    </row>
    <row r="40" spans="1:28" ht="15.75">
      <c r="A40" s="180" t="s">
        <v>92</v>
      </c>
      <c r="B40" s="155" t="s">
        <v>546</v>
      </c>
      <c r="C40" s="155" t="s">
        <v>92</v>
      </c>
      <c r="D40" s="178">
        <v>3</v>
      </c>
      <c r="E40" s="155" t="s">
        <v>547</v>
      </c>
      <c r="F40" s="155" t="s">
        <v>70</v>
      </c>
      <c r="G40" s="155" t="s">
        <v>564</v>
      </c>
      <c r="H40" s="164">
        <v>5662</v>
      </c>
      <c r="I40" s="155" t="s">
        <v>286</v>
      </c>
      <c r="J40" s="155" t="s">
        <v>521</v>
      </c>
      <c r="K40" s="171" t="s">
        <v>565</v>
      </c>
      <c r="L40" s="181" t="s">
        <v>523</v>
      </c>
      <c r="M40" s="173" t="s">
        <v>499</v>
      </c>
      <c r="N40" s="174">
        <v>90000</v>
      </c>
      <c r="O40" s="175">
        <v>90000</v>
      </c>
      <c r="P40" s="176"/>
      <c r="Q40" s="164" t="s">
        <v>563</v>
      </c>
      <c r="R40" s="177" t="s">
        <v>92</v>
      </c>
      <c r="S40" s="148"/>
      <c r="T40" s="165"/>
      <c r="U40" s="166"/>
      <c r="V40" s="144"/>
      <c r="W40" s="144"/>
      <c r="X40" s="139"/>
      <c r="Y40" s="139"/>
      <c r="Z40" s="2"/>
      <c r="AA40" s="2"/>
      <c r="AB40" s="2"/>
    </row>
    <row r="41" spans="1:28" ht="15.75">
      <c r="A41" s="180" t="s">
        <v>92</v>
      </c>
      <c r="B41" s="155" t="s">
        <v>546</v>
      </c>
      <c r="C41" s="155" t="s">
        <v>92</v>
      </c>
      <c r="D41" s="178">
        <v>3</v>
      </c>
      <c r="E41" s="155" t="s">
        <v>547</v>
      </c>
      <c r="F41" s="155" t="s">
        <v>70</v>
      </c>
      <c r="G41" s="155" t="s">
        <v>567</v>
      </c>
      <c r="H41" s="178">
        <v>5672</v>
      </c>
      <c r="I41" s="155" t="s">
        <v>286</v>
      </c>
      <c r="J41" s="155" t="s">
        <v>521</v>
      </c>
      <c r="K41" s="171" t="s">
        <v>568</v>
      </c>
      <c r="L41" s="181" t="s">
        <v>523</v>
      </c>
      <c r="M41" s="173" t="s">
        <v>499</v>
      </c>
      <c r="N41" s="179">
        <v>36000</v>
      </c>
      <c r="O41" s="175">
        <v>36000</v>
      </c>
      <c r="P41" s="176"/>
      <c r="Q41" s="164" t="s">
        <v>563</v>
      </c>
      <c r="R41" s="177" t="s">
        <v>92</v>
      </c>
      <c r="S41" s="148"/>
      <c r="T41" s="165"/>
      <c r="U41" s="166"/>
      <c r="V41" s="144"/>
      <c r="W41" s="144"/>
      <c r="X41" s="139"/>
      <c r="Y41" s="139"/>
      <c r="Z41" s="2"/>
      <c r="AA41" s="2"/>
      <c r="AB41" s="2"/>
    </row>
    <row r="42" spans="1:28" ht="15.75">
      <c r="A42" s="180" t="s">
        <v>92</v>
      </c>
      <c r="B42" s="155" t="s">
        <v>546</v>
      </c>
      <c r="C42" s="155" t="s">
        <v>92</v>
      </c>
      <c r="D42" s="178">
        <v>3</v>
      </c>
      <c r="E42" s="155" t="s">
        <v>547</v>
      </c>
      <c r="F42" s="155" t="s">
        <v>70</v>
      </c>
      <c r="G42" s="155" t="s">
        <v>569</v>
      </c>
      <c r="H42" s="164">
        <v>5311</v>
      </c>
      <c r="I42" s="155" t="s">
        <v>286</v>
      </c>
      <c r="J42" s="155" t="s">
        <v>521</v>
      </c>
      <c r="K42" s="171" t="s">
        <v>570</v>
      </c>
      <c r="L42" s="181" t="s">
        <v>523</v>
      </c>
      <c r="M42" s="173" t="s">
        <v>499</v>
      </c>
      <c r="N42" s="179">
        <v>180000</v>
      </c>
      <c r="O42" s="175">
        <v>180000</v>
      </c>
      <c r="P42" s="176"/>
      <c r="Q42" s="164" t="s">
        <v>563</v>
      </c>
      <c r="R42" s="177" t="s">
        <v>92</v>
      </c>
      <c r="S42" s="148"/>
      <c r="T42" s="165"/>
      <c r="U42" s="166"/>
      <c r="V42" s="144"/>
      <c r="W42" s="144"/>
      <c r="X42" s="139"/>
      <c r="Y42" s="139"/>
      <c r="Z42" s="2"/>
      <c r="AA42" s="2"/>
      <c r="AB42" s="2"/>
    </row>
    <row r="43" spans="1:28" ht="15.75">
      <c r="A43" s="180" t="s">
        <v>92</v>
      </c>
      <c r="B43" s="155" t="s">
        <v>546</v>
      </c>
      <c r="C43" s="155" t="s">
        <v>92</v>
      </c>
      <c r="D43" s="178">
        <v>3</v>
      </c>
      <c r="E43" s="155" t="s">
        <v>547</v>
      </c>
      <c r="F43" s="155" t="s">
        <v>70</v>
      </c>
      <c r="G43" s="155" t="s">
        <v>571</v>
      </c>
      <c r="H43" s="164">
        <v>5621</v>
      </c>
      <c r="I43" s="155" t="s">
        <v>286</v>
      </c>
      <c r="J43" s="155" t="s">
        <v>521</v>
      </c>
      <c r="K43" s="171" t="s">
        <v>572</v>
      </c>
      <c r="L43" s="181" t="s">
        <v>523</v>
      </c>
      <c r="M43" s="173" t="s">
        <v>499</v>
      </c>
      <c r="N43" s="179">
        <v>42000</v>
      </c>
      <c r="O43" s="175">
        <v>42000</v>
      </c>
      <c r="P43" s="176"/>
      <c r="Q43" s="164" t="s">
        <v>563</v>
      </c>
      <c r="R43" s="177" t="s">
        <v>92</v>
      </c>
      <c r="S43" s="148"/>
      <c r="T43" s="165"/>
      <c r="U43" s="166"/>
      <c r="V43" s="144"/>
      <c r="W43" s="144"/>
      <c r="X43" s="139"/>
      <c r="Y43" s="139"/>
      <c r="Z43" s="2"/>
      <c r="AA43" s="2"/>
      <c r="AB43" s="2"/>
    </row>
    <row r="44" spans="1:28" ht="23.25">
      <c r="A44" s="180" t="s">
        <v>92</v>
      </c>
      <c r="B44" s="155" t="s">
        <v>546</v>
      </c>
      <c r="C44" s="155" t="s">
        <v>92</v>
      </c>
      <c r="D44" s="178">
        <v>3</v>
      </c>
      <c r="E44" s="155" t="s">
        <v>547</v>
      </c>
      <c r="F44" s="155" t="s">
        <v>70</v>
      </c>
      <c r="G44" s="155" t="s">
        <v>573</v>
      </c>
      <c r="H44" s="178">
        <v>5661</v>
      </c>
      <c r="I44" s="155" t="s">
        <v>286</v>
      </c>
      <c r="J44" s="155" t="s">
        <v>521</v>
      </c>
      <c r="K44" s="171" t="s">
        <v>574</v>
      </c>
      <c r="L44" s="172" t="s">
        <v>523</v>
      </c>
      <c r="M44" s="173" t="s">
        <v>499</v>
      </c>
      <c r="N44" s="179">
        <v>120000</v>
      </c>
      <c r="O44" s="175">
        <v>120000</v>
      </c>
      <c r="P44" s="176"/>
      <c r="Q44" s="164" t="s">
        <v>563</v>
      </c>
      <c r="R44" s="177" t="s">
        <v>92</v>
      </c>
      <c r="S44" s="148"/>
      <c r="T44" s="165"/>
      <c r="U44" s="166"/>
      <c r="V44" s="144"/>
      <c r="W44" s="144"/>
      <c r="X44" s="139"/>
      <c r="Y44" s="139"/>
      <c r="Z44" s="2"/>
      <c r="AA44" s="2"/>
      <c r="AB44" s="2"/>
    </row>
    <row r="45" spans="1:28" ht="15.75">
      <c r="A45" s="180" t="s">
        <v>92</v>
      </c>
      <c r="B45" s="155" t="s">
        <v>546</v>
      </c>
      <c r="C45" s="155" t="s">
        <v>92</v>
      </c>
      <c r="D45" s="178">
        <v>3</v>
      </c>
      <c r="E45" s="155" t="s">
        <v>547</v>
      </c>
      <c r="F45" s="155" t="s">
        <v>70</v>
      </c>
      <c r="G45" s="155" t="s">
        <v>575</v>
      </c>
      <c r="H45" s="178">
        <v>5291</v>
      </c>
      <c r="I45" s="155" t="s">
        <v>286</v>
      </c>
      <c r="J45" s="155" t="s">
        <v>521</v>
      </c>
      <c r="K45" s="171" t="s">
        <v>576</v>
      </c>
      <c r="L45" s="172" t="s">
        <v>523</v>
      </c>
      <c r="M45" s="173" t="s">
        <v>499</v>
      </c>
      <c r="N45" s="179">
        <v>30000</v>
      </c>
      <c r="O45" s="175">
        <v>30000</v>
      </c>
      <c r="P45" s="176"/>
      <c r="Q45" s="164" t="s">
        <v>563</v>
      </c>
      <c r="R45" s="177" t="s">
        <v>92</v>
      </c>
      <c r="S45" s="148"/>
      <c r="T45" s="148"/>
      <c r="U45" s="148"/>
      <c r="V45" s="139"/>
      <c r="W45" s="139"/>
      <c r="X45" s="139"/>
      <c r="Y45" s="139"/>
      <c r="Z45" s="2"/>
      <c r="AA45" s="2"/>
      <c r="AB45" s="2"/>
    </row>
    <row r="46" spans="1:28" ht="15.75">
      <c r="A46" s="180" t="s">
        <v>92</v>
      </c>
      <c r="B46" s="155" t="s">
        <v>546</v>
      </c>
      <c r="C46" s="155" t="s">
        <v>92</v>
      </c>
      <c r="D46" s="178">
        <v>3</v>
      </c>
      <c r="E46" s="155" t="s">
        <v>547</v>
      </c>
      <c r="F46" s="155" t="s">
        <v>70</v>
      </c>
      <c r="G46" s="155" t="s">
        <v>577</v>
      </c>
      <c r="H46" s="178">
        <v>5971</v>
      </c>
      <c r="I46" s="155" t="s">
        <v>286</v>
      </c>
      <c r="J46" s="155" t="s">
        <v>521</v>
      </c>
      <c r="K46" s="171" t="s">
        <v>578</v>
      </c>
      <c r="L46" s="172" t="s">
        <v>523</v>
      </c>
      <c r="M46" s="173" t="s">
        <v>499</v>
      </c>
      <c r="N46" s="179">
        <v>556120</v>
      </c>
      <c r="O46" s="175">
        <v>556120</v>
      </c>
      <c r="P46" s="176"/>
      <c r="Q46" s="164" t="s">
        <v>563</v>
      </c>
      <c r="R46" s="177" t="s">
        <v>92</v>
      </c>
      <c r="S46" s="148"/>
      <c r="T46" s="148"/>
      <c r="U46" s="148"/>
      <c r="V46" s="139"/>
      <c r="W46" s="139"/>
      <c r="X46" s="139"/>
      <c r="Y46" s="139"/>
      <c r="Z46" s="2"/>
      <c r="AA46" s="2"/>
      <c r="AB46" s="2"/>
    </row>
    <row r="47" spans="1:28" ht="15.75">
      <c r="A47" s="180" t="s">
        <v>92</v>
      </c>
      <c r="B47" s="155" t="s">
        <v>546</v>
      </c>
      <c r="C47" s="155" t="s">
        <v>92</v>
      </c>
      <c r="D47" s="178">
        <v>3</v>
      </c>
      <c r="E47" s="155" t="s">
        <v>547</v>
      </c>
      <c r="F47" s="155" t="s">
        <v>70</v>
      </c>
      <c r="G47" s="155" t="s">
        <v>579</v>
      </c>
      <c r="H47" s="178">
        <v>5611</v>
      </c>
      <c r="I47" s="155" t="s">
        <v>286</v>
      </c>
      <c r="J47" s="155" t="s">
        <v>521</v>
      </c>
      <c r="K47" s="171" t="s">
        <v>580</v>
      </c>
      <c r="L47" s="181" t="s">
        <v>523</v>
      </c>
      <c r="M47" s="173" t="s">
        <v>499</v>
      </c>
      <c r="N47" s="179">
        <v>96000</v>
      </c>
      <c r="O47" s="175">
        <v>96000</v>
      </c>
      <c r="P47" s="176"/>
      <c r="Q47" s="164" t="s">
        <v>563</v>
      </c>
      <c r="R47" s="177" t="s">
        <v>92</v>
      </c>
      <c r="S47" s="148"/>
      <c r="T47" s="148"/>
      <c r="U47" s="148"/>
      <c r="V47" s="139"/>
      <c r="W47" s="139"/>
      <c r="X47" s="139"/>
      <c r="Y47" s="139"/>
      <c r="Z47" s="2"/>
      <c r="AA47" s="2"/>
      <c r="AB47" s="2"/>
    </row>
    <row r="48" spans="1:28" ht="23.25">
      <c r="A48" s="168" t="s">
        <v>92</v>
      </c>
      <c r="B48" s="169" t="s">
        <v>546</v>
      </c>
      <c r="C48" s="169" t="s">
        <v>92</v>
      </c>
      <c r="D48" s="170">
        <v>3</v>
      </c>
      <c r="E48" s="169" t="s">
        <v>547</v>
      </c>
      <c r="F48" s="169" t="s">
        <v>70</v>
      </c>
      <c r="G48" s="169" t="s">
        <v>581</v>
      </c>
      <c r="H48" s="170">
        <v>5641</v>
      </c>
      <c r="I48" s="169" t="s">
        <v>286</v>
      </c>
      <c r="J48" s="169" t="s">
        <v>521</v>
      </c>
      <c r="K48" s="182" t="s">
        <v>582</v>
      </c>
      <c r="L48" s="183" t="s">
        <v>523</v>
      </c>
      <c r="M48" s="184" t="s">
        <v>499</v>
      </c>
      <c r="N48" s="185">
        <v>216000</v>
      </c>
      <c r="O48" s="186">
        <v>216000</v>
      </c>
      <c r="P48" s="176"/>
      <c r="Q48" s="187" t="s">
        <v>563</v>
      </c>
      <c r="R48" s="169" t="s">
        <v>92</v>
      </c>
      <c r="S48" s="148"/>
      <c r="T48" s="148"/>
      <c r="U48" s="148"/>
      <c r="V48" s="139"/>
      <c r="W48" s="139"/>
      <c r="X48" s="139"/>
      <c r="Y48" s="139"/>
      <c r="Z48" s="2"/>
      <c r="AA48" s="2"/>
      <c r="AB48" s="2"/>
    </row>
    <row r="49" spans="1:28" ht="15.75">
      <c r="A49" s="155" t="s">
        <v>92</v>
      </c>
      <c r="B49" s="155" t="s">
        <v>546</v>
      </c>
      <c r="C49" s="155" t="s">
        <v>92</v>
      </c>
      <c r="D49" s="178">
        <v>3</v>
      </c>
      <c r="E49" s="155" t="s">
        <v>547</v>
      </c>
      <c r="F49" s="155" t="s">
        <v>70</v>
      </c>
      <c r="G49" s="155" t="s">
        <v>587</v>
      </c>
      <c r="H49" s="178">
        <v>5231</v>
      </c>
      <c r="I49" s="155" t="s">
        <v>286</v>
      </c>
      <c r="J49" s="155" t="s">
        <v>521</v>
      </c>
      <c r="K49" s="188" t="s">
        <v>588</v>
      </c>
      <c r="L49" s="164" t="s">
        <v>523</v>
      </c>
      <c r="M49" s="189" t="s">
        <v>499</v>
      </c>
      <c r="N49" s="174">
        <v>60000</v>
      </c>
      <c r="O49" s="190">
        <v>60000</v>
      </c>
      <c r="P49" s="176"/>
      <c r="Q49" s="164" t="s">
        <v>563</v>
      </c>
      <c r="R49" s="156" t="s">
        <v>92</v>
      </c>
      <c r="S49" s="148"/>
      <c r="T49" s="148"/>
      <c r="U49" s="148"/>
      <c r="V49" s="139"/>
      <c r="W49" s="139"/>
      <c r="X49" s="139"/>
      <c r="Y49" s="139"/>
      <c r="Z49" s="2"/>
      <c r="AA49" s="2"/>
      <c r="AB49" s="2"/>
    </row>
    <row r="50" spans="1:28" ht="15.75">
      <c r="A50" s="180" t="s">
        <v>92</v>
      </c>
      <c r="B50" s="155" t="s">
        <v>546</v>
      </c>
      <c r="C50" s="155" t="s">
        <v>92</v>
      </c>
      <c r="D50" s="178">
        <v>3</v>
      </c>
      <c r="E50" s="155" t="s">
        <v>547</v>
      </c>
      <c r="F50" s="155" t="s">
        <v>70</v>
      </c>
      <c r="G50" s="155" t="s">
        <v>589</v>
      </c>
      <c r="H50" s="178">
        <v>5211</v>
      </c>
      <c r="I50" s="155" t="s">
        <v>286</v>
      </c>
      <c r="J50" s="155" t="s">
        <v>521</v>
      </c>
      <c r="K50" s="188" t="s">
        <v>590</v>
      </c>
      <c r="L50" s="164" t="s">
        <v>523</v>
      </c>
      <c r="M50" s="189" t="s">
        <v>499</v>
      </c>
      <c r="N50" s="174">
        <v>78000</v>
      </c>
      <c r="O50" s="190">
        <v>78000</v>
      </c>
      <c r="P50" s="176"/>
      <c r="Q50" s="164" t="s">
        <v>563</v>
      </c>
      <c r="R50" s="177" t="s">
        <v>92</v>
      </c>
      <c r="S50" s="148"/>
      <c r="T50" s="148"/>
      <c r="U50" s="148"/>
      <c r="V50" s="139"/>
      <c r="W50" s="139"/>
      <c r="X50" s="139"/>
      <c r="Y50" s="139"/>
      <c r="Z50" s="2"/>
      <c r="AA50" s="2"/>
      <c r="AB50" s="2"/>
    </row>
    <row r="51" spans="1:28" ht="15.75">
      <c r="A51" s="180" t="s">
        <v>92</v>
      </c>
      <c r="B51" s="155" t="s">
        <v>546</v>
      </c>
      <c r="C51" s="155" t="s">
        <v>92</v>
      </c>
      <c r="D51" s="178">
        <v>3</v>
      </c>
      <c r="E51" s="155" t="s">
        <v>547</v>
      </c>
      <c r="F51" s="155" t="s">
        <v>70</v>
      </c>
      <c r="G51" s="155" t="s">
        <v>591</v>
      </c>
      <c r="H51" s="178">
        <v>5911</v>
      </c>
      <c r="I51" s="155" t="s">
        <v>286</v>
      </c>
      <c r="J51" s="155" t="s">
        <v>521</v>
      </c>
      <c r="K51" s="188" t="s">
        <v>592</v>
      </c>
      <c r="L51" s="164" t="s">
        <v>523</v>
      </c>
      <c r="M51" s="189" t="s">
        <v>499</v>
      </c>
      <c r="N51" s="174">
        <v>1180000</v>
      </c>
      <c r="O51" s="190">
        <v>1180000</v>
      </c>
      <c r="P51" s="176"/>
      <c r="Q51" s="164" t="s">
        <v>563</v>
      </c>
      <c r="R51" s="177" t="s">
        <v>92</v>
      </c>
      <c r="S51" s="148"/>
      <c r="T51" s="165"/>
      <c r="U51" s="166"/>
      <c r="V51" s="144"/>
      <c r="W51" s="144"/>
      <c r="X51" s="139"/>
      <c r="Y51" s="139"/>
      <c r="Z51" s="2"/>
      <c r="AA51" s="2"/>
      <c r="AB51" s="2"/>
    </row>
    <row r="52" spans="1:28" ht="15.75">
      <c r="A52" s="180" t="s">
        <v>92</v>
      </c>
      <c r="B52" s="177" t="s">
        <v>546</v>
      </c>
      <c r="C52" s="177" t="s">
        <v>92</v>
      </c>
      <c r="D52" s="191">
        <v>3</v>
      </c>
      <c r="E52" s="177" t="s">
        <v>547</v>
      </c>
      <c r="F52" s="177" t="s">
        <v>70</v>
      </c>
      <c r="G52" s="177" t="s">
        <v>593</v>
      </c>
      <c r="H52" s="191">
        <v>5191</v>
      </c>
      <c r="I52" s="177" t="s">
        <v>286</v>
      </c>
      <c r="J52" s="177" t="s">
        <v>521</v>
      </c>
      <c r="K52" s="171" t="s">
        <v>594</v>
      </c>
      <c r="L52" s="172" t="s">
        <v>523</v>
      </c>
      <c r="M52" s="173" t="s">
        <v>499</v>
      </c>
      <c r="N52" s="192">
        <v>350000</v>
      </c>
      <c r="O52" s="193">
        <v>350000</v>
      </c>
      <c r="P52" s="176"/>
      <c r="Q52" s="172" t="s">
        <v>563</v>
      </c>
      <c r="R52" s="177" t="s">
        <v>92</v>
      </c>
      <c r="S52" s="148"/>
      <c r="T52" s="148"/>
      <c r="U52" s="148"/>
      <c r="V52" s="139"/>
      <c r="W52" s="139"/>
      <c r="X52" s="139"/>
      <c r="Y52" s="139"/>
      <c r="Z52" s="2"/>
      <c r="AA52" s="2"/>
      <c r="AB52" s="2"/>
    </row>
    <row r="53" spans="1:28" ht="15.75">
      <c r="A53" s="180" t="s">
        <v>92</v>
      </c>
      <c r="B53" s="155" t="s">
        <v>546</v>
      </c>
      <c r="C53" s="155" t="s">
        <v>92</v>
      </c>
      <c r="D53" s="178">
        <v>3</v>
      </c>
      <c r="E53" s="155" t="s">
        <v>547</v>
      </c>
      <c r="F53" s="155" t="s">
        <v>70</v>
      </c>
      <c r="G53" s="155" t="s">
        <v>595</v>
      </c>
      <c r="H53" s="178">
        <v>5411</v>
      </c>
      <c r="I53" s="155" t="s">
        <v>286</v>
      </c>
      <c r="J53" s="155" t="s">
        <v>521</v>
      </c>
      <c r="K53" s="182" t="s">
        <v>596</v>
      </c>
      <c r="L53" s="183" t="s">
        <v>523</v>
      </c>
      <c r="M53" s="184" t="s">
        <v>499</v>
      </c>
      <c r="N53" s="194">
        <v>2300000</v>
      </c>
      <c r="O53" s="195">
        <v>2300000</v>
      </c>
      <c r="P53" s="176"/>
      <c r="Q53" s="183" t="s">
        <v>563</v>
      </c>
      <c r="R53" s="169" t="s">
        <v>92</v>
      </c>
      <c r="S53" s="148"/>
      <c r="T53" s="148"/>
      <c r="U53" s="148"/>
      <c r="V53" s="139"/>
      <c r="W53" s="139"/>
      <c r="X53" s="139"/>
      <c r="Y53" s="139"/>
      <c r="Z53" s="2"/>
      <c r="AA53" s="2"/>
      <c r="AB53" s="2"/>
    </row>
    <row r="54" spans="1:28" ht="15.75">
      <c r="A54" s="180" t="s">
        <v>92</v>
      </c>
      <c r="B54" s="155" t="s">
        <v>546</v>
      </c>
      <c r="C54" s="155" t="s">
        <v>92</v>
      </c>
      <c r="D54" s="178">
        <v>3</v>
      </c>
      <c r="E54" s="155" t="s">
        <v>547</v>
      </c>
      <c r="F54" s="155" t="s">
        <v>70</v>
      </c>
      <c r="G54" s="155" t="s">
        <v>597</v>
      </c>
      <c r="H54" s="178">
        <v>5321</v>
      </c>
      <c r="I54" s="155" t="s">
        <v>286</v>
      </c>
      <c r="J54" s="155" t="s">
        <v>521</v>
      </c>
      <c r="K54" s="196" t="s">
        <v>598</v>
      </c>
      <c r="L54" s="164" t="s">
        <v>523</v>
      </c>
      <c r="M54" s="189" t="s">
        <v>499</v>
      </c>
      <c r="N54" s="190">
        <v>72000</v>
      </c>
      <c r="O54" s="162">
        <v>72000</v>
      </c>
      <c r="P54" s="176"/>
      <c r="Q54" s="197" t="s">
        <v>563</v>
      </c>
      <c r="R54" s="198" t="s">
        <v>92</v>
      </c>
      <c r="S54" s="148"/>
      <c r="T54" s="148"/>
      <c r="U54" s="148"/>
      <c r="V54" s="139"/>
      <c r="W54" s="139"/>
      <c r="X54" s="139"/>
      <c r="Y54" s="139"/>
      <c r="Z54" s="2"/>
      <c r="AA54" s="2"/>
      <c r="AB54" s="2"/>
    </row>
    <row r="55" spans="1:28" ht="23.25">
      <c r="A55" s="180" t="s">
        <v>92</v>
      </c>
      <c r="B55" s="155" t="s">
        <v>546</v>
      </c>
      <c r="C55" s="155" t="s">
        <v>92</v>
      </c>
      <c r="D55" s="178">
        <v>3</v>
      </c>
      <c r="E55" s="155" t="s">
        <v>547</v>
      </c>
      <c r="F55" s="155" t="s">
        <v>70</v>
      </c>
      <c r="G55" s="155" t="s">
        <v>599</v>
      </c>
      <c r="H55" s="178">
        <v>5892</v>
      </c>
      <c r="I55" s="155" t="s">
        <v>286</v>
      </c>
      <c r="J55" s="155" t="s">
        <v>521</v>
      </c>
      <c r="K55" s="159" t="s">
        <v>600</v>
      </c>
      <c r="L55" s="183" t="s">
        <v>523</v>
      </c>
      <c r="M55" s="184" t="s">
        <v>499</v>
      </c>
      <c r="N55" s="194">
        <v>1200000</v>
      </c>
      <c r="O55" s="193">
        <v>1200000</v>
      </c>
      <c r="P55" s="176"/>
      <c r="Q55" s="197" t="s">
        <v>563</v>
      </c>
      <c r="R55" s="198" t="s">
        <v>92</v>
      </c>
      <c r="S55" s="148"/>
      <c r="T55" s="148"/>
      <c r="U55" s="148"/>
      <c r="V55" s="139"/>
      <c r="W55" s="139"/>
      <c r="X55" s="139"/>
      <c r="Y55" s="139"/>
      <c r="Z55" s="2"/>
      <c r="AA55" s="2"/>
      <c r="AB55" s="2"/>
    </row>
    <row r="56" spans="1:28" ht="15.75">
      <c r="A56" s="199" t="s">
        <v>92</v>
      </c>
      <c r="B56" s="180" t="s">
        <v>546</v>
      </c>
      <c r="C56" s="177" t="s">
        <v>92</v>
      </c>
      <c r="D56" s="191">
        <v>3</v>
      </c>
      <c r="E56" s="177" t="s">
        <v>547</v>
      </c>
      <c r="F56" s="200" t="s">
        <v>70</v>
      </c>
      <c r="G56" s="180" t="s">
        <v>601</v>
      </c>
      <c r="H56" s="191">
        <v>5811</v>
      </c>
      <c r="I56" s="177" t="s">
        <v>286</v>
      </c>
      <c r="J56" s="177" t="s">
        <v>521</v>
      </c>
      <c r="K56" s="201" t="s">
        <v>602</v>
      </c>
      <c r="L56" s="164" t="s">
        <v>523</v>
      </c>
      <c r="M56" s="160" t="s">
        <v>499</v>
      </c>
      <c r="N56" s="202">
        <v>1800000</v>
      </c>
      <c r="O56" s="193">
        <v>1800000</v>
      </c>
      <c r="P56" s="176"/>
      <c r="Q56" s="158" t="s">
        <v>563</v>
      </c>
      <c r="R56" s="156" t="s">
        <v>92</v>
      </c>
      <c r="S56" s="148"/>
      <c r="T56" s="148"/>
      <c r="U56" s="148"/>
      <c r="V56" s="139"/>
      <c r="W56" s="139"/>
      <c r="X56" s="139"/>
      <c r="Y56" s="139"/>
      <c r="Z56" s="2"/>
      <c r="AA56" s="2"/>
      <c r="AB56" s="2"/>
    </row>
    <row r="57" spans="1:28" ht="15.75">
      <c r="A57" s="203"/>
      <c r="B57" s="204"/>
      <c r="C57" s="204"/>
      <c r="D57" s="205"/>
      <c r="E57" s="204"/>
      <c r="F57" s="204"/>
      <c r="G57" s="206"/>
      <c r="H57" s="205"/>
      <c r="I57" s="204"/>
      <c r="J57" s="204"/>
      <c r="K57" s="207"/>
      <c r="L57" s="208"/>
      <c r="M57" s="209"/>
      <c r="N57" s="210"/>
      <c r="O57" s="211"/>
      <c r="P57" s="176"/>
      <c r="Q57" s="212"/>
      <c r="R57" s="213"/>
      <c r="S57" s="148"/>
      <c r="T57" s="148"/>
      <c r="U57" s="148"/>
      <c r="V57" s="139"/>
      <c r="W57" s="139"/>
      <c r="X57" s="139"/>
      <c r="Y57" s="139"/>
      <c r="Z57" s="2"/>
      <c r="AA57" s="2"/>
      <c r="AB57" s="2"/>
    </row>
    <row r="58" spans="1:28" ht="15.75" customHeight="1">
      <c r="A58" s="214"/>
      <c r="B58" s="215"/>
      <c r="C58" s="215"/>
      <c r="D58" s="215"/>
      <c r="E58" s="215"/>
      <c r="F58" s="215"/>
      <c r="G58" s="215"/>
      <c r="H58" s="216"/>
      <c r="I58" s="216"/>
      <c r="J58" s="216"/>
      <c r="K58" s="217" t="s">
        <v>536</v>
      </c>
      <c r="L58" s="216"/>
      <c r="M58" s="216"/>
      <c r="N58" s="218">
        <f>SUM(N35:N57)</f>
        <v>10779864</v>
      </c>
      <c r="O58" s="218">
        <f>SUM(O35:O57)</f>
        <v>10779864</v>
      </c>
      <c r="P58" s="216"/>
      <c r="Q58" s="216"/>
      <c r="R58" s="219"/>
      <c r="S58" s="148"/>
      <c r="T58" s="148"/>
      <c r="U58" s="148"/>
      <c r="V58" s="139"/>
      <c r="W58" s="139"/>
      <c r="X58" s="139"/>
      <c r="Y58" s="139"/>
      <c r="Z58" s="2"/>
      <c r="AA58" s="2"/>
      <c r="AB58" s="2"/>
    </row>
    <row r="59" spans="1:28" ht="15.75" customHeight="1">
      <c r="A59" s="150"/>
      <c r="B59" s="150"/>
      <c r="C59" s="150"/>
      <c r="D59" s="150"/>
      <c r="E59" s="150"/>
      <c r="F59" s="150"/>
      <c r="G59" s="150"/>
      <c r="H59" s="150"/>
      <c r="I59" s="150"/>
      <c r="J59" s="150"/>
      <c r="K59" s="150"/>
      <c r="L59" s="150"/>
      <c r="M59" s="150"/>
      <c r="N59" s="150"/>
      <c r="O59" s="150"/>
      <c r="P59" s="150"/>
      <c r="Q59" s="150"/>
      <c r="R59" s="150"/>
      <c r="S59" s="148"/>
      <c r="T59" s="148"/>
      <c r="U59" s="148"/>
      <c r="V59" s="139"/>
      <c r="W59" s="139"/>
      <c r="X59" s="139"/>
      <c r="Y59" s="139"/>
      <c r="Z59" s="2"/>
      <c r="AA59" s="2"/>
      <c r="AB59" s="2"/>
    </row>
    <row r="60" spans="1:28" ht="15.75" customHeight="1">
      <c r="A60" s="150"/>
      <c r="B60" s="150"/>
      <c r="C60" s="150"/>
      <c r="D60" s="150"/>
      <c r="E60" s="150"/>
      <c r="F60" s="150"/>
      <c r="G60" s="150"/>
      <c r="H60" s="150"/>
      <c r="I60" s="150"/>
      <c r="J60" s="150"/>
      <c r="K60" s="150"/>
      <c r="L60" s="150"/>
      <c r="M60" s="150"/>
      <c r="N60" s="220"/>
      <c r="O60" s="150"/>
      <c r="P60" s="150"/>
      <c r="Q60" s="150"/>
      <c r="R60" s="150"/>
      <c r="S60" s="148"/>
      <c r="T60" s="148"/>
      <c r="U60" s="148"/>
      <c r="V60" s="139"/>
      <c r="W60" s="139"/>
      <c r="X60" s="139"/>
      <c r="Y60" s="139"/>
      <c r="Z60" s="2"/>
      <c r="AA60" s="2"/>
      <c r="AB60" s="2"/>
    </row>
    <row r="61" spans="1:28" ht="15.75" customHeight="1">
      <c r="A61" s="150"/>
      <c r="B61" s="150"/>
      <c r="C61" s="150"/>
      <c r="D61" s="150"/>
      <c r="E61" s="150"/>
      <c r="F61" s="150"/>
      <c r="G61" s="150"/>
      <c r="H61" s="150"/>
      <c r="I61" s="150"/>
      <c r="J61" s="150"/>
      <c r="K61" s="150"/>
      <c r="L61" s="150"/>
      <c r="M61" s="150"/>
      <c r="N61" s="220"/>
      <c r="O61" s="35"/>
      <c r="P61" s="147"/>
      <c r="Q61" s="150"/>
      <c r="R61" s="150"/>
      <c r="S61" s="148"/>
      <c r="T61" s="148"/>
      <c r="U61" s="148"/>
      <c r="V61" s="139"/>
      <c r="W61" s="139"/>
      <c r="X61" s="139"/>
      <c r="Y61" s="139"/>
      <c r="Z61" s="2"/>
      <c r="AA61" s="2"/>
      <c r="AB61" s="2"/>
    </row>
    <row r="62" spans="1:28" ht="15.75" customHeight="1">
      <c r="A62" s="150"/>
      <c r="B62" s="150"/>
      <c r="C62" s="150"/>
      <c r="D62" s="150"/>
      <c r="E62" s="150"/>
      <c r="F62" s="150"/>
      <c r="G62" s="150"/>
      <c r="H62" s="150"/>
      <c r="I62" s="150"/>
      <c r="J62" s="150"/>
      <c r="K62" s="150"/>
      <c r="L62" s="150"/>
      <c r="M62" s="150"/>
      <c r="N62" s="220"/>
      <c r="O62" s="220"/>
      <c r="P62" s="122"/>
      <c r="Q62" s="150"/>
      <c r="R62" s="150"/>
      <c r="S62" s="148"/>
      <c r="T62" s="148"/>
      <c r="U62" s="148"/>
      <c r="V62" s="139"/>
      <c r="W62" s="139"/>
      <c r="X62" s="139"/>
      <c r="Y62" s="139"/>
      <c r="Z62" s="2"/>
      <c r="AA62" s="2"/>
      <c r="AB62" s="2"/>
    </row>
    <row r="63" spans="1:28" ht="15.75" customHeight="1">
      <c r="A63" s="150"/>
      <c r="B63" s="150"/>
      <c r="C63" s="150"/>
      <c r="D63" s="150"/>
      <c r="E63" s="150"/>
      <c r="F63" s="150"/>
      <c r="G63" s="150"/>
      <c r="H63" s="150"/>
      <c r="I63" s="150"/>
      <c r="J63" s="150"/>
      <c r="K63" s="150"/>
      <c r="L63" s="150"/>
      <c r="M63" s="150"/>
      <c r="N63" s="220"/>
      <c r="O63" s="220"/>
      <c r="P63" s="150"/>
      <c r="Q63" s="150"/>
      <c r="R63" s="150"/>
      <c r="S63" s="148"/>
      <c r="T63" s="148"/>
      <c r="U63" s="148"/>
      <c r="V63" s="139"/>
      <c r="W63" s="139"/>
      <c r="X63" s="139"/>
      <c r="Y63" s="139"/>
      <c r="Z63" s="2"/>
      <c r="AA63" s="2"/>
      <c r="AB63" s="2"/>
    </row>
    <row r="64" spans="1:28" ht="15.75" customHeight="1">
      <c r="A64" s="150"/>
      <c r="B64" s="150"/>
      <c r="C64" s="150"/>
      <c r="D64" s="150"/>
      <c r="E64" s="150"/>
      <c r="F64" s="150"/>
      <c r="G64" s="150"/>
      <c r="H64" s="150"/>
      <c r="I64" s="150"/>
      <c r="J64" s="150"/>
      <c r="K64" s="150"/>
      <c r="L64" s="150"/>
      <c r="M64" s="150"/>
      <c r="N64" s="150"/>
      <c r="O64" s="150"/>
      <c r="P64" s="150"/>
      <c r="Q64" s="150"/>
      <c r="R64" s="150"/>
      <c r="S64" s="148"/>
      <c r="T64" s="148"/>
      <c r="U64" s="148"/>
      <c r="V64" s="139"/>
      <c r="W64" s="139"/>
      <c r="X64" s="139"/>
      <c r="Y64" s="139"/>
      <c r="Z64" s="2"/>
      <c r="AA64" s="2"/>
      <c r="AB64" s="2"/>
    </row>
    <row r="65" spans="1:28" ht="15.75" customHeight="1">
      <c r="A65" s="150"/>
      <c r="B65" s="150"/>
      <c r="C65" s="150"/>
      <c r="D65" s="150"/>
      <c r="E65" s="150"/>
      <c r="F65" s="150"/>
      <c r="G65" s="150"/>
      <c r="H65" s="150"/>
      <c r="I65" s="150"/>
      <c r="J65" s="150"/>
      <c r="K65" s="150"/>
      <c r="L65" s="150"/>
      <c r="M65" s="150"/>
      <c r="N65" s="150"/>
      <c r="O65" s="150"/>
      <c r="P65" s="150"/>
      <c r="Q65" s="150"/>
      <c r="R65" s="150"/>
      <c r="S65" s="148"/>
      <c r="T65" s="148"/>
      <c r="U65" s="148"/>
      <c r="V65" s="139"/>
      <c r="W65" s="139"/>
      <c r="X65" s="139"/>
      <c r="Y65" s="139"/>
      <c r="Z65" s="2"/>
      <c r="AA65" s="2"/>
      <c r="AB65" s="2"/>
    </row>
    <row r="66" spans="1:28" ht="15.75" customHeight="1">
      <c r="A66" s="150"/>
      <c r="B66" s="150"/>
      <c r="C66" s="150"/>
      <c r="D66" s="150"/>
      <c r="E66" s="150"/>
      <c r="F66" s="150"/>
      <c r="G66" s="150"/>
      <c r="H66" s="150"/>
      <c r="I66" s="150"/>
      <c r="J66" s="150"/>
      <c r="K66" s="150"/>
      <c r="L66" s="150"/>
      <c r="M66" s="150"/>
      <c r="N66" s="150"/>
      <c r="O66" s="150"/>
      <c r="P66" s="150"/>
      <c r="Q66" s="150"/>
      <c r="R66" s="150"/>
      <c r="S66" s="148"/>
      <c r="T66" s="148"/>
      <c r="U66" s="148"/>
      <c r="V66" s="139"/>
      <c r="W66" s="139"/>
      <c r="X66" s="139"/>
      <c r="Y66" s="139"/>
      <c r="Z66" s="2"/>
      <c r="AA66" s="2"/>
      <c r="AB66" s="2"/>
    </row>
    <row r="67" spans="1:28" ht="15.75" customHeight="1">
      <c r="A67" s="221"/>
      <c r="B67" s="221"/>
      <c r="C67" s="221"/>
      <c r="D67" s="221"/>
      <c r="E67" s="221"/>
      <c r="F67" s="221"/>
      <c r="G67" s="221"/>
      <c r="H67" s="150"/>
      <c r="I67" s="150"/>
      <c r="J67" s="150"/>
      <c r="K67" s="150"/>
      <c r="L67" s="150"/>
      <c r="M67" s="150"/>
      <c r="N67" s="150"/>
      <c r="O67" s="150"/>
      <c r="P67" s="150"/>
      <c r="Q67" s="150"/>
      <c r="R67" s="150"/>
      <c r="S67" s="148"/>
      <c r="T67" s="148"/>
      <c r="U67" s="148"/>
      <c r="V67" s="139"/>
      <c r="W67" s="139"/>
      <c r="X67" s="139"/>
      <c r="Y67" s="139"/>
      <c r="Z67" s="2"/>
      <c r="AA67" s="2"/>
      <c r="AB67" s="2"/>
    </row>
    <row r="68" spans="1:28" ht="15.75" customHeight="1">
      <c r="A68" s="150"/>
      <c r="B68" s="150"/>
      <c r="C68" s="150"/>
      <c r="D68" s="150"/>
      <c r="E68" s="150"/>
      <c r="F68" s="150"/>
      <c r="G68" s="150"/>
      <c r="H68" s="150"/>
      <c r="I68" s="150"/>
      <c r="J68" s="150"/>
      <c r="K68" s="150"/>
      <c r="L68" s="150"/>
      <c r="M68" s="150"/>
      <c r="N68" s="150"/>
      <c r="O68" s="150"/>
      <c r="P68" s="150"/>
      <c r="Q68" s="150"/>
      <c r="R68" s="150"/>
      <c r="S68" s="148"/>
      <c r="T68" s="148"/>
      <c r="U68" s="148"/>
      <c r="V68" s="139"/>
      <c r="W68" s="139"/>
      <c r="X68" s="139"/>
      <c r="Y68" s="139"/>
      <c r="Z68" s="2"/>
      <c r="AA68" s="2"/>
      <c r="AB68" s="2"/>
    </row>
    <row r="69" spans="1:28" ht="15.75" customHeight="1">
      <c r="A69" s="150"/>
      <c r="B69" s="150"/>
      <c r="C69" s="150"/>
      <c r="D69" s="150"/>
      <c r="E69" s="150"/>
      <c r="F69" s="150"/>
      <c r="G69" s="150"/>
      <c r="H69" s="150"/>
      <c r="I69" s="150"/>
      <c r="J69" s="150"/>
      <c r="K69" s="150"/>
      <c r="L69" s="150"/>
      <c r="M69" s="150"/>
      <c r="N69" s="150"/>
      <c r="O69" s="150"/>
      <c r="P69" s="150"/>
      <c r="Q69" s="150"/>
      <c r="R69" s="150"/>
      <c r="S69" s="148"/>
      <c r="T69" s="148"/>
      <c r="U69" s="148"/>
      <c r="V69" s="139"/>
      <c r="W69" s="139"/>
      <c r="X69" s="139"/>
      <c r="Y69" s="139"/>
      <c r="Z69" s="2"/>
      <c r="AA69" s="2"/>
      <c r="AB69" s="2"/>
    </row>
    <row r="70" spans="1:28" ht="15.75" customHeight="1">
      <c r="A70" s="150"/>
      <c r="B70" s="150"/>
      <c r="C70" s="150"/>
      <c r="D70" s="150"/>
      <c r="E70" s="150"/>
      <c r="F70" s="150"/>
      <c r="G70" s="150"/>
      <c r="H70" s="150"/>
      <c r="I70" s="150"/>
      <c r="J70" s="150"/>
      <c r="K70" s="150"/>
      <c r="L70" s="150"/>
      <c r="M70" s="150"/>
      <c r="N70" s="150"/>
      <c r="O70" s="150"/>
      <c r="P70" s="150"/>
      <c r="Q70" s="150"/>
      <c r="R70" s="150"/>
      <c r="S70" s="148"/>
      <c r="T70" s="148"/>
      <c r="U70" s="148"/>
      <c r="V70" s="139"/>
      <c r="W70" s="139"/>
      <c r="X70" s="139"/>
      <c r="Y70" s="139"/>
      <c r="Z70" s="2"/>
      <c r="AA70" s="2"/>
      <c r="AB70" s="2"/>
    </row>
    <row r="71" spans="1:28" ht="15.75" customHeight="1">
      <c r="A71" s="150"/>
      <c r="B71" s="150"/>
      <c r="C71" s="150"/>
      <c r="D71" s="150"/>
      <c r="E71" s="150"/>
      <c r="F71" s="150"/>
      <c r="G71" s="150"/>
      <c r="H71" s="150"/>
      <c r="I71" s="150"/>
      <c r="J71" s="150"/>
      <c r="K71" s="150"/>
      <c r="L71" s="150"/>
      <c r="M71" s="150"/>
      <c r="N71" s="150"/>
      <c r="O71" s="150"/>
      <c r="P71" s="150"/>
      <c r="Q71" s="150"/>
      <c r="R71" s="150"/>
      <c r="S71" s="148"/>
      <c r="T71" s="148"/>
      <c r="U71" s="148"/>
      <c r="V71" s="139"/>
      <c r="W71" s="139"/>
      <c r="X71" s="139"/>
      <c r="Y71" s="139"/>
      <c r="Z71" s="2"/>
      <c r="AA71" s="2"/>
      <c r="AB71" s="2"/>
    </row>
    <row r="72" spans="1:28" ht="15.75" customHeight="1">
      <c r="A72" s="150"/>
      <c r="B72" s="150"/>
      <c r="C72" s="150"/>
      <c r="D72" s="150"/>
      <c r="E72" s="150"/>
      <c r="F72" s="150"/>
      <c r="G72" s="150"/>
      <c r="H72" s="150"/>
      <c r="I72" s="150"/>
      <c r="J72" s="150"/>
      <c r="K72" s="150"/>
      <c r="L72" s="150"/>
      <c r="M72" s="150"/>
      <c r="N72" s="150"/>
      <c r="O72" s="150"/>
      <c r="P72" s="220"/>
      <c r="Q72" s="150"/>
      <c r="R72" s="150"/>
      <c r="S72" s="148"/>
      <c r="T72" s="148"/>
      <c r="U72" s="148"/>
      <c r="V72" s="139"/>
      <c r="W72" s="139"/>
      <c r="X72" s="139"/>
      <c r="Y72" s="139"/>
      <c r="Z72" s="2"/>
      <c r="AA72" s="2"/>
      <c r="AB72" s="2"/>
    </row>
    <row r="73" spans="1:28" ht="15.75" customHeight="1">
      <c r="A73" s="150"/>
      <c r="B73" s="150"/>
      <c r="C73" s="150"/>
      <c r="D73" s="150"/>
      <c r="E73" s="150"/>
      <c r="F73" s="150"/>
      <c r="G73" s="150"/>
      <c r="H73" s="150"/>
      <c r="I73" s="150"/>
      <c r="J73" s="150"/>
      <c r="K73" s="150"/>
      <c r="L73" s="150"/>
      <c r="M73" s="150"/>
      <c r="N73" s="150"/>
      <c r="O73" s="150"/>
      <c r="P73" s="220"/>
      <c r="Q73" s="150"/>
      <c r="R73" s="150"/>
      <c r="S73" s="148"/>
      <c r="T73" s="148"/>
      <c r="U73" s="148"/>
      <c r="V73" s="139"/>
      <c r="W73" s="139"/>
      <c r="X73" s="139"/>
      <c r="Y73" s="139"/>
      <c r="Z73" s="2"/>
      <c r="AA73" s="2"/>
      <c r="AB73" s="2"/>
    </row>
    <row r="74" spans="1:28" ht="15.75" customHeight="1">
      <c r="A74" s="150"/>
      <c r="B74" s="150"/>
      <c r="C74" s="150"/>
      <c r="D74" s="150"/>
      <c r="E74" s="150"/>
      <c r="F74" s="150"/>
      <c r="G74" s="150"/>
      <c r="H74" s="150"/>
      <c r="I74" s="150"/>
      <c r="J74" s="150"/>
      <c r="K74" s="150"/>
      <c r="L74" s="150"/>
      <c r="M74" s="150"/>
      <c r="N74" s="150"/>
      <c r="O74" s="150"/>
      <c r="P74" s="220"/>
      <c r="Q74" s="150"/>
      <c r="R74" s="150"/>
      <c r="S74" s="148"/>
      <c r="T74" s="148"/>
      <c r="U74" s="148"/>
      <c r="V74" s="139"/>
      <c r="W74" s="139"/>
      <c r="X74" s="139"/>
      <c r="Y74" s="139"/>
      <c r="Z74" s="2"/>
      <c r="AA74" s="2"/>
      <c r="AB74" s="2"/>
    </row>
    <row r="75" spans="1:28" ht="15.75" customHeight="1">
      <c r="A75" s="150"/>
      <c r="B75" s="150"/>
      <c r="C75" s="150"/>
      <c r="D75" s="150"/>
      <c r="E75" s="150"/>
      <c r="F75" s="150"/>
      <c r="G75" s="150"/>
      <c r="H75" s="150"/>
      <c r="I75" s="150"/>
      <c r="J75" s="150"/>
      <c r="K75" s="150"/>
      <c r="L75" s="150"/>
      <c r="M75" s="150"/>
      <c r="N75" s="150"/>
      <c r="O75" s="150"/>
      <c r="P75" s="220"/>
      <c r="Q75" s="150"/>
      <c r="R75" s="150"/>
      <c r="S75" s="148"/>
      <c r="T75" s="148"/>
      <c r="U75" s="148"/>
      <c r="V75" s="139"/>
      <c r="W75" s="139"/>
      <c r="X75" s="139"/>
      <c r="Y75" s="139"/>
      <c r="Z75" s="2"/>
      <c r="AA75" s="2"/>
      <c r="AB75" s="2"/>
    </row>
    <row r="76" spans="1:28" ht="15.75" customHeight="1">
      <c r="A76" s="150"/>
      <c r="B76" s="150"/>
      <c r="C76" s="150"/>
      <c r="D76" s="150"/>
      <c r="E76" s="150"/>
      <c r="F76" s="150"/>
      <c r="G76" s="150"/>
      <c r="H76" s="150"/>
      <c r="I76" s="150"/>
      <c r="J76" s="150"/>
      <c r="K76" s="150"/>
      <c r="L76" s="150"/>
      <c r="M76" s="150"/>
      <c r="N76" s="150"/>
      <c r="O76" s="150"/>
      <c r="P76" s="220"/>
      <c r="Q76" s="150"/>
      <c r="R76" s="150"/>
      <c r="S76" s="148"/>
      <c r="T76" s="148"/>
      <c r="U76" s="148"/>
      <c r="V76" s="139"/>
      <c r="W76" s="139"/>
      <c r="X76" s="139"/>
      <c r="Y76" s="139"/>
      <c r="Z76" s="2"/>
      <c r="AA76" s="2"/>
      <c r="AB76" s="2"/>
    </row>
    <row r="77" spans="1:28" ht="15.75" customHeight="1">
      <c r="A77" s="150"/>
      <c r="B77" s="150"/>
      <c r="C77" s="150"/>
      <c r="D77" s="150"/>
      <c r="E77" s="150"/>
      <c r="F77" s="150"/>
      <c r="G77" s="150"/>
      <c r="H77" s="150"/>
      <c r="I77" s="150"/>
      <c r="J77" s="150"/>
      <c r="K77" s="150"/>
      <c r="L77" s="150"/>
      <c r="M77" s="150"/>
      <c r="N77" s="150"/>
      <c r="O77" s="150"/>
      <c r="P77" s="220"/>
      <c r="Q77" s="150"/>
      <c r="R77" s="150"/>
      <c r="S77" s="148"/>
      <c r="T77" s="148"/>
      <c r="U77" s="148"/>
      <c r="V77" s="139"/>
      <c r="W77" s="139"/>
      <c r="X77" s="139"/>
      <c r="Y77" s="139"/>
      <c r="Z77" s="2"/>
      <c r="AA77" s="2"/>
      <c r="AB77" s="2"/>
    </row>
    <row r="78" spans="1:28" ht="21.75" customHeight="1">
      <c r="A78" s="150"/>
      <c r="B78" s="150"/>
      <c r="C78" s="150"/>
      <c r="D78" s="150"/>
      <c r="E78" s="150"/>
      <c r="F78" s="150"/>
      <c r="G78" s="150"/>
      <c r="H78" s="150"/>
      <c r="I78" s="150"/>
      <c r="J78" s="150"/>
      <c r="K78" s="150"/>
      <c r="L78" s="150"/>
      <c r="M78" s="150"/>
      <c r="N78" s="150"/>
      <c r="O78" s="150"/>
      <c r="P78" s="220"/>
      <c r="Q78" s="150"/>
      <c r="R78" s="150"/>
      <c r="S78" s="148"/>
      <c r="T78" s="148"/>
      <c r="U78" s="148"/>
      <c r="V78" s="139"/>
      <c r="W78" s="139"/>
      <c r="X78" s="139"/>
      <c r="Y78" s="139"/>
      <c r="Z78" s="2"/>
      <c r="AA78" s="2"/>
      <c r="AB78" s="2"/>
    </row>
    <row r="79" spans="1:28" ht="15.75" customHeight="1">
      <c r="A79" s="140"/>
      <c r="B79" s="140"/>
      <c r="C79" s="140"/>
      <c r="D79" s="140"/>
      <c r="E79" s="140"/>
      <c r="F79" s="140"/>
      <c r="G79" s="140"/>
      <c r="H79" s="140"/>
      <c r="I79" s="140"/>
      <c r="J79" s="140"/>
      <c r="K79" s="140"/>
      <c r="L79" s="140"/>
      <c r="M79" s="140"/>
      <c r="N79" s="140"/>
      <c r="O79" s="140"/>
      <c r="P79" s="140"/>
      <c r="Q79" s="140"/>
      <c r="R79" s="140"/>
      <c r="S79" s="2"/>
      <c r="T79" s="2"/>
      <c r="U79" s="2"/>
      <c r="V79" s="2"/>
      <c r="W79" s="2"/>
      <c r="X79" s="2"/>
      <c r="Y79" s="2"/>
      <c r="Z79" s="2"/>
      <c r="AA79" s="2"/>
      <c r="AB79" s="2"/>
    </row>
    <row r="80" spans="1:28" ht="15.75" customHeight="1">
      <c r="A80" s="140"/>
      <c r="B80" s="140"/>
      <c r="C80" s="140"/>
      <c r="D80" s="140"/>
      <c r="E80" s="140"/>
      <c r="F80" s="140"/>
      <c r="G80" s="140"/>
      <c r="H80" s="140"/>
      <c r="I80" s="140"/>
      <c r="J80" s="140"/>
      <c r="K80" s="140"/>
      <c r="L80" s="140"/>
      <c r="M80" s="140"/>
      <c r="N80" s="140"/>
      <c r="O80" s="140"/>
      <c r="P80" s="140"/>
      <c r="Q80" s="140"/>
      <c r="R80" s="140"/>
      <c r="S80" s="2"/>
      <c r="T80" s="2"/>
      <c r="U80" s="2"/>
      <c r="V80" s="2"/>
      <c r="W80" s="2"/>
      <c r="X80" s="2"/>
      <c r="Y80" s="2"/>
      <c r="Z80" s="2"/>
      <c r="AA80" s="2"/>
      <c r="AB80" s="2"/>
    </row>
    <row r="81" spans="1:28" ht="15" customHeight="1">
      <c r="A81" s="140"/>
      <c r="B81" s="140"/>
      <c r="C81" s="140"/>
      <c r="D81" s="140"/>
      <c r="E81" s="140"/>
      <c r="F81" s="140"/>
      <c r="G81" s="140"/>
      <c r="H81" s="140"/>
      <c r="I81" s="140"/>
      <c r="J81" s="140"/>
      <c r="K81" s="140"/>
      <c r="L81" s="140"/>
      <c r="M81" s="140"/>
      <c r="N81" s="140"/>
      <c r="O81" s="140"/>
      <c r="P81" s="140"/>
      <c r="Q81" s="140"/>
      <c r="R81" s="140"/>
      <c r="S81" s="2"/>
      <c r="T81" s="2"/>
      <c r="U81" s="2"/>
      <c r="V81" s="2"/>
      <c r="W81" s="2"/>
      <c r="X81" s="2"/>
      <c r="Y81" s="2"/>
      <c r="Z81" s="2"/>
      <c r="AA81" s="2"/>
      <c r="AB81" s="2"/>
    </row>
    <row r="82" spans="1:28" ht="15" customHeight="1">
      <c r="A82" s="140"/>
      <c r="B82" s="140"/>
      <c r="C82" s="140"/>
      <c r="D82" s="140"/>
      <c r="E82" s="140"/>
      <c r="F82" s="140"/>
      <c r="G82" s="140"/>
      <c r="H82" s="140"/>
      <c r="I82" s="140"/>
      <c r="J82" s="140"/>
      <c r="K82" s="140"/>
      <c r="L82" s="140"/>
      <c r="M82" s="140"/>
      <c r="N82" s="140"/>
      <c r="O82" s="140"/>
      <c r="P82" s="140"/>
      <c r="Q82" s="140"/>
      <c r="R82" s="140"/>
      <c r="S82" s="2"/>
      <c r="T82" s="2"/>
      <c r="U82" s="2"/>
      <c r="V82" s="2"/>
      <c r="W82" s="2"/>
      <c r="X82" s="2"/>
      <c r="Y82" s="2"/>
      <c r="Z82" s="2"/>
      <c r="AA82" s="2"/>
      <c r="AB82" s="2"/>
    </row>
    <row r="83" spans="1:28" ht="15" customHeight="1">
      <c r="A83" s="140"/>
      <c r="B83" s="140"/>
      <c r="C83" s="140"/>
      <c r="D83" s="140"/>
      <c r="E83" s="140"/>
      <c r="F83" s="140"/>
      <c r="G83" s="140"/>
      <c r="H83" s="140"/>
      <c r="I83" s="140"/>
      <c r="J83" s="140"/>
      <c r="K83" s="140"/>
      <c r="L83" s="140"/>
      <c r="M83" s="140"/>
      <c r="N83" s="140"/>
      <c r="O83" s="140"/>
      <c r="P83" s="140"/>
      <c r="Q83" s="140"/>
      <c r="R83" s="140"/>
      <c r="S83" s="2"/>
      <c r="T83" s="2"/>
      <c r="U83" s="2"/>
      <c r="V83" s="2"/>
      <c r="W83" s="2"/>
      <c r="X83" s="2"/>
      <c r="Y83" s="2"/>
      <c r="Z83" s="2"/>
      <c r="AA83" s="2"/>
      <c r="AB83" s="2"/>
    </row>
    <row r="84" spans="1:28" ht="15" customHeight="1">
      <c r="A84" s="140"/>
      <c r="B84" s="140"/>
      <c r="C84" s="140"/>
      <c r="D84" s="140"/>
      <c r="E84" s="140"/>
      <c r="F84" s="140"/>
      <c r="G84" s="140"/>
      <c r="H84" s="140"/>
      <c r="I84" s="140"/>
      <c r="J84" s="140"/>
      <c r="K84" s="140"/>
      <c r="L84" s="140"/>
      <c r="M84" s="140"/>
      <c r="N84" s="140"/>
      <c r="O84" s="140"/>
      <c r="P84" s="140"/>
      <c r="Q84" s="140"/>
      <c r="R84" s="140"/>
      <c r="S84" s="2"/>
      <c r="T84" s="2"/>
      <c r="U84" s="2"/>
      <c r="V84" s="2"/>
      <c r="W84" s="2"/>
      <c r="X84" s="2"/>
      <c r="Y84" s="2"/>
      <c r="Z84" s="2"/>
      <c r="AA84" s="2"/>
      <c r="AB84" s="2"/>
    </row>
    <row r="85" spans="1:28" ht="15" customHeight="1">
      <c r="A85" s="140"/>
      <c r="B85" s="140"/>
      <c r="C85" s="140"/>
      <c r="D85" s="140"/>
      <c r="E85" s="140"/>
      <c r="F85" s="140"/>
      <c r="G85" s="140"/>
      <c r="H85" s="140"/>
      <c r="I85" s="140"/>
      <c r="J85" s="140"/>
      <c r="K85" s="140"/>
      <c r="L85" s="140"/>
      <c r="M85" s="140"/>
      <c r="N85" s="140"/>
      <c r="O85" s="140"/>
      <c r="P85" s="140"/>
      <c r="Q85" s="140"/>
      <c r="R85" s="140"/>
      <c r="S85" s="2"/>
      <c r="T85" s="2"/>
      <c r="U85" s="2"/>
      <c r="V85" s="2"/>
      <c r="W85" s="2"/>
      <c r="X85" s="2"/>
      <c r="Y85" s="2"/>
      <c r="Z85" s="2"/>
      <c r="AA85" s="2"/>
      <c r="AB85" s="2"/>
    </row>
    <row r="86" spans="1:28" ht="15.75" customHeight="1">
      <c r="A86" s="122"/>
      <c r="B86" s="122"/>
      <c r="C86" s="122"/>
      <c r="D86" s="122"/>
      <c r="E86" s="122"/>
      <c r="F86" s="122"/>
      <c r="G86" s="122"/>
      <c r="H86" s="122"/>
      <c r="I86" s="122"/>
      <c r="J86" s="122"/>
      <c r="K86" s="122"/>
      <c r="L86" s="122"/>
      <c r="M86" s="122"/>
      <c r="N86" s="122"/>
      <c r="O86" s="122"/>
      <c r="P86" s="122"/>
      <c r="Q86" s="122"/>
      <c r="R86" s="122"/>
      <c r="S86" s="2"/>
      <c r="T86" s="2"/>
      <c r="U86" s="2"/>
      <c r="V86" s="2"/>
      <c r="W86" s="2"/>
      <c r="X86" s="2"/>
      <c r="Y86" s="2"/>
      <c r="Z86" s="2"/>
      <c r="AA86" s="2"/>
      <c r="AB86" s="2"/>
    </row>
    <row r="87" spans="1:28" ht="15.75" customHeight="1">
      <c r="A87" s="122"/>
      <c r="B87" s="122"/>
      <c r="C87" s="122"/>
      <c r="D87" s="122"/>
      <c r="E87" s="122"/>
      <c r="F87" s="122"/>
      <c r="G87" s="122"/>
      <c r="H87" s="122"/>
      <c r="I87" s="122"/>
      <c r="J87" s="122"/>
      <c r="K87" s="122"/>
      <c r="L87" s="122"/>
      <c r="M87" s="122"/>
      <c r="N87" s="122"/>
      <c r="O87" s="122"/>
      <c r="P87" s="122"/>
      <c r="Q87" s="122"/>
      <c r="R87" s="122"/>
      <c r="S87" s="2"/>
      <c r="T87" s="2"/>
      <c r="U87" s="2"/>
      <c r="V87" s="2"/>
      <c r="W87" s="2"/>
      <c r="X87" s="2"/>
      <c r="Y87" s="2"/>
      <c r="Z87" s="2"/>
      <c r="AA87" s="2"/>
      <c r="AB87" s="2"/>
    </row>
    <row r="88" spans="1:28" ht="15.75" customHeight="1">
      <c r="A88" s="122"/>
      <c r="B88" s="122"/>
      <c r="C88" s="122"/>
      <c r="D88" s="122"/>
      <c r="E88" s="122"/>
      <c r="F88" s="122"/>
      <c r="G88" s="122"/>
      <c r="H88" s="122"/>
      <c r="I88" s="122"/>
      <c r="J88" s="122"/>
      <c r="K88" s="122"/>
      <c r="L88" s="122"/>
      <c r="M88" s="122"/>
      <c r="N88" s="122"/>
      <c r="O88" s="122"/>
      <c r="P88" s="122"/>
      <c r="Q88" s="122"/>
      <c r="R88" s="122"/>
      <c r="S88" s="2"/>
      <c r="T88" s="2"/>
      <c r="U88" s="2"/>
      <c r="V88" s="2"/>
      <c r="W88" s="2"/>
      <c r="X88" s="2"/>
      <c r="Y88" s="2"/>
      <c r="Z88" s="2"/>
      <c r="AA88" s="2"/>
      <c r="AB88" s="2"/>
    </row>
    <row r="89" spans="1:28" ht="15.75" customHeight="1">
      <c r="A89" s="122"/>
      <c r="B89" s="122"/>
      <c r="C89" s="122"/>
      <c r="D89" s="122"/>
      <c r="E89" s="122"/>
      <c r="F89" s="122"/>
      <c r="G89" s="122"/>
      <c r="H89" s="122"/>
      <c r="I89" s="122"/>
      <c r="J89" s="122"/>
      <c r="K89" s="122"/>
      <c r="L89" s="122"/>
      <c r="M89" s="122"/>
      <c r="N89" s="122"/>
      <c r="O89" s="122"/>
      <c r="P89" s="122"/>
      <c r="Q89" s="122"/>
      <c r="R89" s="122"/>
      <c r="S89" s="2"/>
      <c r="T89" s="2"/>
      <c r="U89" s="2"/>
      <c r="V89" s="2"/>
      <c r="W89" s="2"/>
      <c r="X89" s="2"/>
      <c r="Y89" s="2"/>
      <c r="Z89" s="2"/>
      <c r="AA89" s="2"/>
      <c r="AB89" s="2"/>
    </row>
    <row r="90" spans="1:28" ht="15.75" customHeight="1">
      <c r="A90" s="122"/>
      <c r="B90" s="122"/>
      <c r="C90" s="122"/>
      <c r="D90" s="122"/>
      <c r="E90" s="122"/>
      <c r="F90" s="122"/>
      <c r="G90" s="122"/>
      <c r="H90" s="122"/>
      <c r="I90" s="122"/>
      <c r="J90" s="122"/>
      <c r="K90" s="122"/>
      <c r="L90" s="122"/>
      <c r="M90" s="122"/>
      <c r="N90" s="122"/>
      <c r="O90" s="122"/>
      <c r="P90" s="122"/>
      <c r="Q90" s="122"/>
      <c r="R90" s="122"/>
      <c r="S90" s="2"/>
      <c r="T90" s="2"/>
      <c r="U90" s="2"/>
      <c r="V90" s="2"/>
      <c r="W90" s="2"/>
      <c r="X90" s="2"/>
      <c r="Y90" s="2"/>
      <c r="Z90" s="2"/>
      <c r="AA90" s="2"/>
      <c r="AB90" s="2"/>
    </row>
    <row r="91" spans="1:28" ht="15.75" customHeight="1">
      <c r="A91" s="122"/>
      <c r="B91" s="122"/>
      <c r="C91" s="122"/>
      <c r="D91" s="122"/>
      <c r="E91" s="122"/>
      <c r="F91" s="122"/>
      <c r="G91" s="122"/>
      <c r="H91" s="122"/>
      <c r="I91" s="122"/>
      <c r="J91" s="122"/>
      <c r="K91" s="122"/>
      <c r="L91" s="122"/>
      <c r="M91" s="122"/>
      <c r="N91" s="122"/>
      <c r="O91" s="122"/>
      <c r="P91" s="122"/>
      <c r="Q91" s="122"/>
      <c r="R91" s="122"/>
      <c r="S91" s="2"/>
      <c r="T91" s="2"/>
      <c r="U91" s="2"/>
      <c r="V91" s="2"/>
      <c r="W91" s="2"/>
      <c r="X91" s="2"/>
      <c r="Y91" s="2"/>
      <c r="Z91" s="2"/>
      <c r="AA91" s="2"/>
      <c r="AB91" s="2"/>
    </row>
    <row r="92" spans="1:28" ht="15.75" customHeight="1">
      <c r="A92" s="122"/>
      <c r="B92" s="122"/>
      <c r="C92" s="122"/>
      <c r="D92" s="122"/>
      <c r="E92" s="122"/>
      <c r="F92" s="122"/>
      <c r="G92" s="122"/>
      <c r="H92" s="122"/>
      <c r="I92" s="122"/>
      <c r="J92" s="122"/>
      <c r="K92" s="122"/>
      <c r="L92" s="122"/>
      <c r="M92" s="122"/>
      <c r="N92" s="122"/>
      <c r="O92" s="122"/>
      <c r="P92" s="122"/>
      <c r="Q92" s="122"/>
      <c r="R92" s="122"/>
    </row>
    <row r="93" spans="1:28" ht="15.75" customHeight="1">
      <c r="A93" s="122"/>
      <c r="B93" s="122"/>
      <c r="C93" s="122"/>
      <c r="D93" s="122"/>
      <c r="E93" s="122"/>
      <c r="F93" s="122"/>
      <c r="G93" s="122"/>
      <c r="H93" s="122"/>
      <c r="I93" s="122"/>
      <c r="J93" s="122"/>
      <c r="K93" s="122"/>
      <c r="L93" s="122"/>
      <c r="M93" s="122"/>
      <c r="N93" s="122"/>
      <c r="O93" s="122"/>
      <c r="P93" s="122"/>
      <c r="Q93" s="122"/>
      <c r="R93" s="122"/>
    </row>
    <row r="94" spans="1:28" ht="15.75" customHeight="1">
      <c r="A94" s="122"/>
      <c r="B94" s="122"/>
      <c r="C94" s="122"/>
      <c r="D94" s="122"/>
      <c r="E94" s="122"/>
      <c r="F94" s="122"/>
      <c r="G94" s="122"/>
      <c r="H94" s="122"/>
      <c r="I94" s="122"/>
      <c r="J94" s="122"/>
      <c r="K94" s="122"/>
      <c r="L94" s="122"/>
      <c r="M94" s="122"/>
      <c r="N94" s="122"/>
      <c r="O94" s="122"/>
      <c r="P94" s="122"/>
      <c r="Q94" s="122"/>
      <c r="R94" s="122"/>
    </row>
    <row r="95" spans="1:28" ht="15.75" customHeight="1">
      <c r="A95" s="122"/>
      <c r="B95" s="122"/>
      <c r="C95" s="122"/>
      <c r="D95" s="122"/>
      <c r="E95" s="122"/>
      <c r="F95" s="122"/>
      <c r="G95" s="122"/>
      <c r="H95" s="122"/>
      <c r="I95" s="122"/>
      <c r="J95" s="122"/>
      <c r="K95" s="122"/>
      <c r="L95" s="122"/>
      <c r="M95" s="122"/>
      <c r="N95" s="122"/>
      <c r="O95" s="122"/>
      <c r="P95" s="122"/>
      <c r="Q95" s="122"/>
      <c r="R95" s="122"/>
    </row>
    <row r="96" spans="1:28" ht="15.75" customHeight="1">
      <c r="A96" s="122"/>
      <c r="B96" s="122"/>
      <c r="C96" s="122"/>
      <c r="D96" s="122"/>
      <c r="E96" s="122"/>
      <c r="F96" s="122"/>
      <c r="G96" s="122"/>
      <c r="H96" s="122"/>
      <c r="I96" s="122"/>
      <c r="J96" s="122"/>
      <c r="K96" s="122"/>
      <c r="L96" s="122"/>
      <c r="M96" s="122"/>
      <c r="N96" s="122"/>
      <c r="O96" s="122"/>
      <c r="P96" s="122"/>
      <c r="Q96" s="122"/>
      <c r="R96" s="122"/>
    </row>
    <row r="97" spans="1:18" ht="15.75" customHeight="1">
      <c r="A97" s="122"/>
      <c r="B97" s="122"/>
      <c r="C97" s="122"/>
      <c r="D97" s="122"/>
      <c r="E97" s="122"/>
      <c r="F97" s="122"/>
      <c r="G97" s="122"/>
      <c r="H97" s="122"/>
      <c r="I97" s="122"/>
      <c r="J97" s="122"/>
      <c r="K97" s="122"/>
      <c r="L97" s="122"/>
      <c r="M97" s="122"/>
      <c r="N97" s="122"/>
      <c r="O97" s="122"/>
      <c r="P97" s="122"/>
      <c r="Q97" s="122"/>
      <c r="R97" s="122"/>
    </row>
    <row r="98" spans="1:18" ht="15.75" customHeight="1">
      <c r="A98" s="122"/>
      <c r="B98" s="122"/>
      <c r="C98" s="122"/>
      <c r="D98" s="122"/>
      <c r="E98" s="122"/>
      <c r="F98" s="122"/>
      <c r="G98" s="122"/>
      <c r="H98" s="122"/>
      <c r="I98" s="122"/>
      <c r="J98" s="122"/>
      <c r="K98" s="122"/>
      <c r="L98" s="122"/>
      <c r="M98" s="122"/>
      <c r="N98" s="122"/>
      <c r="O98" s="122"/>
      <c r="P98" s="122"/>
      <c r="Q98" s="122"/>
      <c r="R98" s="122"/>
    </row>
    <row r="99" spans="1:18" ht="15.75" customHeight="1">
      <c r="A99" s="122"/>
      <c r="B99" s="122"/>
      <c r="C99" s="122"/>
      <c r="D99" s="122"/>
      <c r="E99" s="122"/>
      <c r="F99" s="122"/>
      <c r="G99" s="122"/>
      <c r="H99" s="122"/>
      <c r="I99" s="122"/>
      <c r="J99" s="122"/>
      <c r="K99" s="122"/>
      <c r="L99" s="122"/>
      <c r="M99" s="122"/>
      <c r="N99" s="122"/>
      <c r="O99" s="122"/>
      <c r="P99" s="122"/>
      <c r="Q99" s="122"/>
      <c r="R99" s="122"/>
    </row>
    <row r="100" spans="1:18" ht="15.75" customHeight="1">
      <c r="A100" s="122"/>
      <c r="B100" s="122"/>
      <c r="C100" s="122"/>
      <c r="D100" s="122"/>
      <c r="E100" s="122"/>
      <c r="F100" s="122"/>
      <c r="G100" s="122"/>
      <c r="H100" s="122"/>
      <c r="I100" s="122"/>
      <c r="J100" s="122"/>
      <c r="K100" s="122"/>
      <c r="L100" s="122"/>
      <c r="M100" s="122"/>
      <c r="N100" s="122"/>
      <c r="O100" s="122"/>
      <c r="P100" s="122"/>
      <c r="Q100" s="122"/>
      <c r="R100" s="122"/>
    </row>
    <row r="101" spans="1:18" ht="15.75" customHeight="1">
      <c r="A101" s="122"/>
      <c r="B101" s="122"/>
      <c r="C101" s="122"/>
      <c r="D101" s="122"/>
      <c r="E101" s="122"/>
      <c r="F101" s="122"/>
      <c r="G101" s="122"/>
      <c r="H101" s="122"/>
      <c r="I101" s="122"/>
      <c r="J101" s="122"/>
      <c r="K101" s="122"/>
      <c r="L101" s="122"/>
      <c r="M101" s="122"/>
      <c r="N101" s="122"/>
      <c r="O101" s="122"/>
      <c r="P101" s="122"/>
      <c r="Q101" s="122"/>
      <c r="R101" s="122"/>
    </row>
    <row r="102" spans="1:18" ht="15.75" customHeight="1">
      <c r="A102" s="122"/>
      <c r="B102" s="122"/>
      <c r="C102" s="122"/>
      <c r="D102" s="122"/>
      <c r="E102" s="122"/>
      <c r="F102" s="122"/>
      <c r="G102" s="122"/>
      <c r="H102" s="122"/>
      <c r="I102" s="122"/>
      <c r="J102" s="122"/>
      <c r="K102" s="122"/>
      <c r="L102" s="122"/>
      <c r="M102" s="122"/>
      <c r="N102" s="122"/>
      <c r="O102" s="122"/>
      <c r="P102" s="122"/>
      <c r="Q102" s="122"/>
      <c r="R102" s="122"/>
    </row>
    <row r="103" spans="1:18" ht="15.75" customHeight="1">
      <c r="A103" s="122"/>
      <c r="B103" s="122"/>
      <c r="C103" s="122"/>
      <c r="D103" s="122"/>
      <c r="E103" s="122"/>
      <c r="F103" s="122"/>
      <c r="G103" s="122"/>
      <c r="H103" s="122"/>
      <c r="I103" s="122"/>
      <c r="J103" s="122"/>
      <c r="K103" s="122"/>
      <c r="L103" s="122"/>
      <c r="M103" s="122"/>
      <c r="N103" s="122"/>
      <c r="O103" s="122"/>
      <c r="P103" s="122"/>
      <c r="Q103" s="122"/>
      <c r="R103" s="122"/>
    </row>
    <row r="104" spans="1:18" ht="15.75" customHeight="1">
      <c r="A104" s="122"/>
      <c r="B104" s="122"/>
      <c r="C104" s="122"/>
      <c r="D104" s="122"/>
      <c r="E104" s="122"/>
      <c r="F104" s="122"/>
      <c r="G104" s="122"/>
      <c r="H104" s="122"/>
      <c r="I104" s="122"/>
      <c r="J104" s="122"/>
      <c r="K104" s="122"/>
      <c r="L104" s="122"/>
      <c r="M104" s="122"/>
      <c r="N104" s="122"/>
      <c r="O104" s="122"/>
      <c r="P104" s="122"/>
      <c r="Q104" s="122"/>
      <c r="R104" s="122"/>
    </row>
    <row r="105" spans="1:18" ht="15.75" customHeight="1">
      <c r="A105" s="122"/>
      <c r="B105" s="122"/>
      <c r="C105" s="122"/>
      <c r="D105" s="122"/>
      <c r="E105" s="122"/>
      <c r="F105" s="122"/>
      <c r="G105" s="122"/>
      <c r="H105" s="122"/>
      <c r="I105" s="122"/>
      <c r="J105" s="122"/>
      <c r="K105" s="122"/>
      <c r="L105" s="122"/>
      <c r="M105" s="122"/>
      <c r="N105" s="122"/>
      <c r="O105" s="122"/>
      <c r="P105" s="122"/>
      <c r="Q105" s="122"/>
      <c r="R105" s="122"/>
    </row>
    <row r="106" spans="1:18" ht="15.75" customHeight="1">
      <c r="A106" s="122"/>
      <c r="B106" s="122"/>
      <c r="C106" s="122"/>
      <c r="D106" s="122"/>
      <c r="E106" s="122"/>
      <c r="F106" s="122"/>
      <c r="G106" s="122"/>
      <c r="H106" s="122"/>
      <c r="I106" s="122"/>
      <c r="J106" s="122"/>
      <c r="K106" s="122"/>
      <c r="L106" s="122"/>
      <c r="M106" s="122"/>
      <c r="N106" s="122"/>
      <c r="O106" s="122"/>
      <c r="P106" s="122"/>
      <c r="Q106" s="122"/>
      <c r="R106" s="122"/>
    </row>
    <row r="107" spans="1:18" ht="15.75" customHeight="1">
      <c r="A107" s="122"/>
      <c r="B107" s="122"/>
      <c r="C107" s="122"/>
      <c r="D107" s="122"/>
      <c r="E107" s="122"/>
      <c r="F107" s="122"/>
      <c r="G107" s="122"/>
      <c r="H107" s="122"/>
      <c r="I107" s="122"/>
      <c r="J107" s="122"/>
      <c r="K107" s="122"/>
      <c r="L107" s="122"/>
      <c r="M107" s="122"/>
      <c r="N107" s="122"/>
      <c r="O107" s="122"/>
      <c r="P107" s="122"/>
      <c r="Q107" s="122"/>
      <c r="R107" s="122"/>
    </row>
    <row r="108" spans="1:18" ht="15.75" customHeight="1">
      <c r="A108" s="122"/>
      <c r="B108" s="122"/>
      <c r="C108" s="122"/>
      <c r="D108" s="122"/>
      <c r="E108" s="122"/>
      <c r="F108" s="122"/>
      <c r="G108" s="122"/>
      <c r="H108" s="122"/>
      <c r="I108" s="122"/>
      <c r="J108" s="122"/>
      <c r="K108" s="122"/>
      <c r="L108" s="122"/>
      <c r="M108" s="122"/>
      <c r="N108" s="122"/>
      <c r="O108" s="122"/>
      <c r="P108" s="122"/>
      <c r="Q108" s="122"/>
      <c r="R108" s="122"/>
    </row>
    <row r="109" spans="1:18" ht="15.75" customHeight="1">
      <c r="A109" s="122"/>
      <c r="B109" s="122"/>
      <c r="C109" s="122"/>
      <c r="D109" s="122"/>
      <c r="E109" s="122"/>
      <c r="F109" s="122"/>
      <c r="G109" s="122"/>
      <c r="H109" s="122"/>
      <c r="I109" s="122"/>
      <c r="J109" s="122"/>
      <c r="K109" s="122"/>
      <c r="L109" s="122"/>
      <c r="M109" s="122"/>
      <c r="N109" s="122"/>
      <c r="O109" s="122"/>
      <c r="P109" s="122"/>
      <c r="Q109" s="122"/>
      <c r="R109" s="122"/>
    </row>
    <row r="110" spans="1:18" ht="15.75" customHeight="1">
      <c r="A110" s="122"/>
      <c r="B110" s="122"/>
      <c r="C110" s="122"/>
      <c r="D110" s="122"/>
      <c r="E110" s="122"/>
      <c r="F110" s="122"/>
      <c r="G110" s="122"/>
      <c r="H110" s="122"/>
      <c r="I110" s="122"/>
      <c r="J110" s="122"/>
      <c r="K110" s="122"/>
      <c r="L110" s="122"/>
      <c r="M110" s="122"/>
      <c r="N110" s="122"/>
      <c r="O110" s="122"/>
      <c r="P110" s="122"/>
      <c r="Q110" s="122"/>
      <c r="R110" s="122"/>
    </row>
    <row r="111" spans="1:18" ht="15.75" customHeight="1">
      <c r="A111" s="122"/>
      <c r="B111" s="122"/>
      <c r="C111" s="122"/>
      <c r="D111" s="122"/>
      <c r="E111" s="122"/>
      <c r="F111" s="122"/>
      <c r="G111" s="122"/>
      <c r="H111" s="122"/>
      <c r="I111" s="122"/>
      <c r="J111" s="122"/>
      <c r="K111" s="122"/>
      <c r="L111" s="122"/>
      <c r="M111" s="122"/>
      <c r="N111" s="122"/>
      <c r="O111" s="122"/>
      <c r="P111" s="122"/>
      <c r="Q111" s="122"/>
      <c r="R111" s="122"/>
    </row>
    <row r="112" spans="1:18" ht="15.75" customHeight="1">
      <c r="A112" s="122"/>
      <c r="B112" s="122"/>
      <c r="C112" s="122"/>
      <c r="D112" s="122"/>
      <c r="E112" s="122"/>
      <c r="F112" s="122"/>
      <c r="G112" s="122"/>
      <c r="H112" s="122"/>
      <c r="I112" s="122"/>
      <c r="J112" s="122"/>
      <c r="K112" s="122"/>
      <c r="L112" s="122"/>
      <c r="M112" s="122"/>
      <c r="N112" s="122"/>
      <c r="O112" s="122"/>
      <c r="P112" s="122"/>
      <c r="Q112" s="122"/>
      <c r="R112" s="122"/>
    </row>
    <row r="113" spans="1:18" ht="15.75" customHeight="1">
      <c r="A113" s="122"/>
      <c r="B113" s="122"/>
      <c r="C113" s="122"/>
      <c r="D113" s="122"/>
      <c r="E113" s="122"/>
      <c r="F113" s="122"/>
      <c r="G113" s="122"/>
      <c r="H113" s="122"/>
      <c r="I113" s="122"/>
      <c r="J113" s="122"/>
      <c r="K113" s="122"/>
      <c r="L113" s="122"/>
      <c r="M113" s="122"/>
      <c r="N113" s="122"/>
      <c r="O113" s="122"/>
      <c r="P113" s="122"/>
      <c r="Q113" s="122"/>
      <c r="R113" s="122"/>
    </row>
    <row r="114" spans="1:18" ht="15.75" customHeight="1">
      <c r="A114" s="122"/>
      <c r="B114" s="122"/>
      <c r="C114" s="122"/>
      <c r="D114" s="122"/>
      <c r="E114" s="122"/>
      <c r="F114" s="122"/>
      <c r="G114" s="122"/>
      <c r="H114" s="122"/>
      <c r="I114" s="122"/>
      <c r="J114" s="122"/>
      <c r="K114" s="122"/>
      <c r="L114" s="122"/>
      <c r="M114" s="122"/>
      <c r="N114" s="122"/>
      <c r="O114" s="122"/>
      <c r="P114" s="122"/>
      <c r="Q114" s="122"/>
      <c r="R114" s="122"/>
    </row>
    <row r="115" spans="1:18" ht="15.75" customHeight="1">
      <c r="A115" s="122"/>
      <c r="B115" s="122"/>
      <c r="C115" s="122"/>
      <c r="D115" s="122"/>
      <c r="E115" s="122"/>
      <c r="F115" s="122"/>
      <c r="G115" s="122"/>
      <c r="H115" s="122"/>
      <c r="I115" s="122"/>
      <c r="J115" s="122"/>
      <c r="K115" s="122"/>
      <c r="L115" s="122"/>
      <c r="M115" s="122"/>
      <c r="N115" s="122"/>
      <c r="O115" s="122"/>
      <c r="P115" s="122"/>
      <c r="Q115" s="122"/>
      <c r="R115" s="122"/>
    </row>
    <row r="116" spans="1:18" ht="15.75" customHeight="1">
      <c r="A116" s="122"/>
      <c r="B116" s="122"/>
      <c r="C116" s="122"/>
      <c r="D116" s="122"/>
      <c r="E116" s="122"/>
      <c r="F116" s="122"/>
      <c r="G116" s="122"/>
      <c r="H116" s="122"/>
      <c r="I116" s="122"/>
      <c r="J116" s="122"/>
      <c r="K116" s="122"/>
      <c r="L116" s="122"/>
      <c r="M116" s="122"/>
      <c r="N116" s="122"/>
      <c r="O116" s="122"/>
      <c r="P116" s="122"/>
      <c r="Q116" s="122"/>
      <c r="R116" s="122"/>
    </row>
    <row r="117" spans="1:18" ht="15.75" customHeight="1">
      <c r="A117" s="122"/>
      <c r="B117" s="122"/>
      <c r="C117" s="122"/>
      <c r="D117" s="122"/>
      <c r="E117" s="122"/>
      <c r="F117" s="122"/>
      <c r="G117" s="122"/>
      <c r="H117" s="122"/>
      <c r="I117" s="122"/>
      <c r="J117" s="122"/>
      <c r="K117" s="122"/>
      <c r="L117" s="122"/>
      <c r="M117" s="122"/>
      <c r="N117" s="122"/>
      <c r="O117" s="122"/>
      <c r="P117" s="122"/>
      <c r="Q117" s="122"/>
      <c r="R117" s="122"/>
    </row>
    <row r="118" spans="1:18" ht="15.75" customHeight="1">
      <c r="A118" s="122"/>
      <c r="B118" s="122"/>
      <c r="C118" s="122"/>
      <c r="D118" s="122"/>
      <c r="E118" s="122"/>
      <c r="F118" s="122"/>
      <c r="G118" s="122"/>
      <c r="H118" s="122"/>
      <c r="I118" s="122"/>
      <c r="J118" s="122"/>
      <c r="K118" s="122"/>
      <c r="L118" s="122"/>
      <c r="M118" s="122"/>
      <c r="N118" s="122"/>
      <c r="O118" s="122"/>
      <c r="P118" s="122"/>
      <c r="Q118" s="122"/>
      <c r="R118" s="122"/>
    </row>
    <row r="119" spans="1:18" ht="15.75" customHeight="1">
      <c r="A119" s="122"/>
      <c r="B119" s="122"/>
      <c r="C119" s="122"/>
      <c r="D119" s="122"/>
      <c r="E119" s="122"/>
      <c r="F119" s="122"/>
      <c r="G119" s="122"/>
      <c r="H119" s="122"/>
      <c r="I119" s="122"/>
      <c r="J119" s="122"/>
      <c r="K119" s="122"/>
      <c r="L119" s="122"/>
      <c r="M119" s="122"/>
      <c r="N119" s="122"/>
      <c r="O119" s="122"/>
      <c r="P119" s="122"/>
      <c r="Q119" s="122"/>
      <c r="R119" s="122"/>
    </row>
    <row r="120" spans="1:18" ht="15.75" customHeight="1">
      <c r="A120" s="122"/>
      <c r="B120" s="122"/>
      <c r="C120" s="122"/>
      <c r="D120" s="122"/>
      <c r="E120" s="122"/>
      <c r="F120" s="122"/>
      <c r="G120" s="122"/>
      <c r="H120" s="122"/>
      <c r="I120" s="122"/>
      <c r="J120" s="122"/>
      <c r="K120" s="122"/>
      <c r="L120" s="122"/>
      <c r="M120" s="122"/>
      <c r="N120" s="122"/>
      <c r="O120" s="122"/>
      <c r="P120" s="122"/>
      <c r="Q120" s="122"/>
      <c r="R120" s="122"/>
    </row>
    <row r="121" spans="1:18" ht="15.75" customHeight="1">
      <c r="A121" s="122"/>
      <c r="B121" s="122"/>
      <c r="C121" s="122"/>
      <c r="D121" s="122"/>
      <c r="E121" s="122"/>
      <c r="F121" s="122"/>
      <c r="G121" s="122"/>
      <c r="H121" s="122"/>
      <c r="I121" s="122"/>
      <c r="J121" s="122"/>
      <c r="K121" s="122"/>
      <c r="L121" s="122"/>
      <c r="M121" s="122"/>
      <c r="N121" s="122"/>
      <c r="O121" s="122"/>
      <c r="P121" s="122"/>
      <c r="Q121" s="122"/>
      <c r="R121" s="122"/>
    </row>
    <row r="122" spans="1:18" ht="15.75" customHeight="1">
      <c r="A122" s="122"/>
      <c r="B122" s="122"/>
      <c r="C122" s="122"/>
      <c r="D122" s="122"/>
      <c r="E122" s="122"/>
      <c r="F122" s="122"/>
      <c r="G122" s="122"/>
      <c r="H122" s="122"/>
      <c r="I122" s="122"/>
      <c r="J122" s="122"/>
      <c r="K122" s="122"/>
      <c r="L122" s="122"/>
      <c r="M122" s="122"/>
      <c r="N122" s="122"/>
      <c r="O122" s="122"/>
      <c r="P122" s="122"/>
      <c r="Q122" s="122"/>
      <c r="R122" s="122"/>
    </row>
    <row r="123" spans="1:18" ht="15.75" customHeight="1">
      <c r="A123" s="122"/>
      <c r="B123" s="122"/>
      <c r="C123" s="122"/>
      <c r="D123" s="122"/>
      <c r="E123" s="122"/>
      <c r="F123" s="122"/>
      <c r="G123" s="122"/>
      <c r="H123" s="122"/>
      <c r="I123" s="122"/>
      <c r="J123" s="122"/>
      <c r="K123" s="122"/>
      <c r="L123" s="122"/>
      <c r="M123" s="122"/>
      <c r="N123" s="122"/>
      <c r="O123" s="122"/>
      <c r="P123" s="122"/>
      <c r="Q123" s="122"/>
      <c r="R123" s="122"/>
    </row>
    <row r="124" spans="1:18" ht="15.75" customHeight="1">
      <c r="A124" s="122"/>
      <c r="B124" s="122"/>
      <c r="C124" s="122"/>
      <c r="D124" s="122"/>
      <c r="E124" s="122"/>
      <c r="F124" s="122"/>
      <c r="G124" s="122"/>
      <c r="H124" s="122"/>
      <c r="I124" s="122"/>
      <c r="J124" s="122"/>
      <c r="K124" s="122"/>
      <c r="L124" s="122"/>
      <c r="M124" s="122"/>
      <c r="N124" s="122"/>
      <c r="O124" s="122"/>
      <c r="P124" s="122"/>
      <c r="Q124" s="122"/>
      <c r="R124" s="122"/>
    </row>
    <row r="125" spans="1:18" ht="15.75" customHeight="1">
      <c r="A125" s="122"/>
      <c r="B125" s="122"/>
      <c r="C125" s="122"/>
      <c r="D125" s="122"/>
      <c r="E125" s="122"/>
      <c r="F125" s="122"/>
      <c r="G125" s="122"/>
      <c r="H125" s="122"/>
      <c r="I125" s="122"/>
      <c r="J125" s="122"/>
      <c r="K125" s="122"/>
      <c r="L125" s="122"/>
      <c r="M125" s="122"/>
      <c r="N125" s="122"/>
      <c r="O125" s="122"/>
      <c r="P125" s="122"/>
      <c r="Q125" s="122"/>
      <c r="R125" s="122"/>
    </row>
    <row r="126" spans="1:18" ht="15.75" customHeight="1">
      <c r="A126" s="122"/>
      <c r="B126" s="122"/>
      <c r="C126" s="122"/>
      <c r="D126" s="122"/>
      <c r="E126" s="122"/>
      <c r="F126" s="122"/>
      <c r="G126" s="122"/>
      <c r="H126" s="122"/>
      <c r="I126" s="122"/>
      <c r="J126" s="122"/>
      <c r="K126" s="122"/>
      <c r="L126" s="122"/>
      <c r="M126" s="122"/>
      <c r="N126" s="122"/>
      <c r="O126" s="122"/>
      <c r="P126" s="122"/>
      <c r="Q126" s="122"/>
      <c r="R126" s="122"/>
    </row>
    <row r="127" spans="1:18" ht="15.75" customHeight="1">
      <c r="A127" s="122"/>
      <c r="B127" s="122"/>
      <c r="C127" s="122"/>
      <c r="D127" s="122"/>
      <c r="E127" s="122"/>
      <c r="F127" s="122"/>
      <c r="G127" s="122"/>
      <c r="H127" s="122"/>
      <c r="I127" s="122"/>
      <c r="J127" s="122"/>
      <c r="K127" s="122"/>
      <c r="L127" s="122"/>
      <c r="M127" s="122"/>
      <c r="N127" s="122"/>
      <c r="O127" s="122"/>
      <c r="P127" s="122"/>
      <c r="Q127" s="122"/>
      <c r="R127" s="122"/>
    </row>
    <row r="128" spans="1:18" ht="15.75" customHeight="1">
      <c r="A128" s="122"/>
      <c r="B128" s="122"/>
      <c r="C128" s="122"/>
      <c r="D128" s="122"/>
      <c r="E128" s="122"/>
      <c r="F128" s="122"/>
      <c r="G128" s="122"/>
      <c r="H128" s="122"/>
      <c r="I128" s="122"/>
      <c r="J128" s="122"/>
      <c r="K128" s="122"/>
      <c r="L128" s="122"/>
      <c r="M128" s="122"/>
      <c r="N128" s="122"/>
      <c r="O128" s="122"/>
      <c r="P128" s="122"/>
      <c r="Q128" s="122"/>
      <c r="R128" s="122"/>
    </row>
    <row r="129" spans="1:18" ht="15.75" customHeight="1">
      <c r="A129" s="122"/>
      <c r="B129" s="122"/>
      <c r="C129" s="122"/>
      <c r="D129" s="122"/>
      <c r="E129" s="122"/>
      <c r="F129" s="122"/>
      <c r="G129" s="122"/>
      <c r="H129" s="122"/>
      <c r="I129" s="122"/>
      <c r="J129" s="122"/>
      <c r="K129" s="122"/>
      <c r="L129" s="122"/>
      <c r="M129" s="122"/>
      <c r="N129" s="122"/>
      <c r="O129" s="122"/>
      <c r="P129" s="122"/>
      <c r="Q129" s="122"/>
      <c r="R129" s="122"/>
    </row>
    <row r="130" spans="1:18" ht="15.75" customHeight="1">
      <c r="A130" s="122"/>
      <c r="B130" s="122"/>
      <c r="C130" s="122"/>
      <c r="D130" s="122"/>
      <c r="E130" s="122"/>
      <c r="F130" s="122"/>
      <c r="G130" s="122"/>
      <c r="H130" s="122"/>
      <c r="I130" s="122"/>
      <c r="J130" s="122"/>
      <c r="K130" s="122"/>
      <c r="L130" s="122"/>
      <c r="M130" s="122"/>
      <c r="N130" s="122"/>
      <c r="O130" s="122"/>
      <c r="P130" s="122"/>
      <c r="Q130" s="122"/>
      <c r="R130" s="122"/>
    </row>
    <row r="131" spans="1:18" ht="15.75" customHeight="1">
      <c r="A131" s="122"/>
      <c r="B131" s="122"/>
      <c r="C131" s="122"/>
      <c r="D131" s="122"/>
      <c r="E131" s="122"/>
      <c r="F131" s="122"/>
      <c r="G131" s="122"/>
      <c r="H131" s="122"/>
      <c r="I131" s="122"/>
      <c r="J131" s="122"/>
      <c r="K131" s="122"/>
      <c r="L131" s="122"/>
      <c r="M131" s="122"/>
      <c r="N131" s="122"/>
      <c r="O131" s="122"/>
      <c r="P131" s="122"/>
      <c r="Q131" s="122"/>
      <c r="R131" s="122"/>
    </row>
    <row r="132" spans="1:18" ht="15.75" customHeight="1">
      <c r="A132" s="122"/>
      <c r="B132" s="122"/>
      <c r="C132" s="122"/>
      <c r="D132" s="122"/>
      <c r="E132" s="122"/>
      <c r="F132" s="122"/>
      <c r="G132" s="122"/>
      <c r="H132" s="122"/>
      <c r="I132" s="122"/>
      <c r="J132" s="122"/>
      <c r="K132" s="122"/>
      <c r="L132" s="122"/>
      <c r="M132" s="122"/>
      <c r="N132" s="122"/>
      <c r="O132" s="122"/>
      <c r="P132" s="122"/>
      <c r="Q132" s="122"/>
      <c r="R132" s="122"/>
    </row>
    <row r="133" spans="1:18" ht="15.75" customHeight="1">
      <c r="A133" s="122"/>
      <c r="B133" s="122"/>
      <c r="C133" s="122"/>
      <c r="D133" s="122"/>
      <c r="E133" s="122"/>
      <c r="F133" s="122"/>
      <c r="G133" s="122"/>
      <c r="H133" s="122"/>
      <c r="I133" s="122"/>
      <c r="J133" s="122"/>
      <c r="K133" s="122"/>
      <c r="L133" s="122"/>
      <c r="M133" s="122"/>
      <c r="N133" s="122"/>
      <c r="O133" s="122"/>
      <c r="P133" s="122"/>
      <c r="Q133" s="122"/>
      <c r="R133" s="122"/>
    </row>
    <row r="134" spans="1:18" ht="15.75" customHeight="1">
      <c r="A134" s="122"/>
      <c r="B134" s="122"/>
      <c r="C134" s="122"/>
      <c r="D134" s="122"/>
      <c r="E134" s="122"/>
      <c r="F134" s="122"/>
      <c r="G134" s="122"/>
      <c r="H134" s="122"/>
      <c r="I134" s="122"/>
      <c r="J134" s="122"/>
      <c r="K134" s="122"/>
      <c r="L134" s="122"/>
      <c r="M134" s="122"/>
      <c r="N134" s="122"/>
      <c r="O134" s="122"/>
      <c r="P134" s="122"/>
      <c r="Q134" s="122"/>
      <c r="R134" s="122"/>
    </row>
    <row r="135" spans="1:18" ht="15.75" customHeight="1">
      <c r="A135" s="122"/>
      <c r="B135" s="122"/>
      <c r="C135" s="122"/>
      <c r="D135" s="122"/>
      <c r="E135" s="122"/>
      <c r="F135" s="122"/>
      <c r="G135" s="122"/>
      <c r="H135" s="122"/>
      <c r="I135" s="122"/>
      <c r="J135" s="122"/>
      <c r="K135" s="122"/>
      <c r="L135" s="122"/>
      <c r="M135" s="122"/>
      <c r="N135" s="122"/>
      <c r="O135" s="122"/>
      <c r="P135" s="122"/>
      <c r="Q135" s="122"/>
      <c r="R135" s="122"/>
    </row>
    <row r="136" spans="1:18" ht="15.75" customHeight="1">
      <c r="A136" s="122"/>
      <c r="B136" s="122"/>
      <c r="C136" s="122"/>
      <c r="D136" s="122"/>
      <c r="E136" s="122"/>
      <c r="F136" s="122"/>
      <c r="G136" s="122"/>
      <c r="H136" s="122"/>
      <c r="I136" s="122"/>
      <c r="J136" s="122"/>
      <c r="K136" s="122"/>
      <c r="L136" s="122"/>
      <c r="M136" s="122"/>
      <c r="N136" s="122"/>
      <c r="O136" s="122"/>
      <c r="P136" s="122"/>
      <c r="Q136" s="122"/>
      <c r="R136" s="122"/>
    </row>
    <row r="137" spans="1:18" ht="15.75" customHeight="1">
      <c r="A137" s="122"/>
      <c r="B137" s="122"/>
      <c r="C137" s="122"/>
      <c r="D137" s="122"/>
      <c r="E137" s="122"/>
      <c r="F137" s="122"/>
      <c r="G137" s="122"/>
      <c r="H137" s="122"/>
      <c r="I137" s="122"/>
      <c r="J137" s="122"/>
      <c r="K137" s="122"/>
      <c r="L137" s="122"/>
      <c r="M137" s="122"/>
      <c r="N137" s="122"/>
      <c r="O137" s="122"/>
      <c r="P137" s="122"/>
      <c r="Q137" s="122"/>
      <c r="R137" s="122"/>
    </row>
    <row r="138" spans="1:18" ht="15.75" customHeight="1">
      <c r="A138" s="122"/>
      <c r="B138" s="122"/>
      <c r="C138" s="122"/>
      <c r="D138" s="122"/>
      <c r="E138" s="122"/>
      <c r="F138" s="122"/>
      <c r="G138" s="122"/>
      <c r="H138" s="122"/>
      <c r="I138" s="122"/>
      <c r="J138" s="122"/>
      <c r="K138" s="122"/>
      <c r="L138" s="122"/>
      <c r="M138" s="122"/>
      <c r="N138" s="122"/>
      <c r="O138" s="122"/>
      <c r="P138" s="122"/>
      <c r="Q138" s="122"/>
      <c r="R138" s="122"/>
    </row>
    <row r="139" spans="1:18" ht="15.75" customHeight="1">
      <c r="A139" s="122"/>
      <c r="B139" s="122"/>
      <c r="C139" s="122"/>
      <c r="D139" s="122"/>
      <c r="E139" s="122"/>
      <c r="F139" s="122"/>
      <c r="G139" s="122"/>
      <c r="H139" s="122"/>
      <c r="I139" s="122"/>
      <c r="J139" s="122"/>
      <c r="K139" s="122"/>
      <c r="L139" s="122"/>
      <c r="M139" s="122"/>
      <c r="N139" s="122"/>
      <c r="O139" s="122"/>
      <c r="P139" s="122"/>
      <c r="Q139" s="122"/>
      <c r="R139" s="122"/>
    </row>
    <row r="140" spans="1:18" ht="15.75" customHeight="1">
      <c r="A140" s="122"/>
      <c r="B140" s="122"/>
      <c r="C140" s="122"/>
      <c r="D140" s="122"/>
      <c r="E140" s="122"/>
      <c r="F140" s="122"/>
      <c r="G140" s="122"/>
      <c r="H140" s="122"/>
      <c r="I140" s="122"/>
      <c r="J140" s="122"/>
      <c r="K140" s="122"/>
      <c r="L140" s="122"/>
      <c r="M140" s="122"/>
      <c r="N140" s="122"/>
      <c r="O140" s="122"/>
      <c r="P140" s="122"/>
      <c r="Q140" s="122"/>
      <c r="R140" s="122"/>
    </row>
    <row r="141" spans="1:18" ht="15.75" customHeight="1">
      <c r="A141" s="122"/>
      <c r="B141" s="122"/>
      <c r="C141" s="122"/>
      <c r="D141" s="122"/>
      <c r="E141" s="122"/>
      <c r="F141" s="122"/>
      <c r="G141" s="122"/>
      <c r="H141" s="122"/>
      <c r="I141" s="122"/>
      <c r="J141" s="122"/>
      <c r="K141" s="122"/>
      <c r="L141" s="122"/>
      <c r="M141" s="122"/>
      <c r="N141" s="122"/>
      <c r="O141" s="122"/>
      <c r="P141" s="122"/>
      <c r="Q141" s="122"/>
      <c r="R141" s="122"/>
    </row>
    <row r="142" spans="1:18" ht="15.75" customHeight="1">
      <c r="A142" s="122"/>
      <c r="B142" s="122"/>
      <c r="C142" s="122"/>
      <c r="D142" s="122"/>
      <c r="E142" s="122"/>
      <c r="F142" s="122"/>
      <c r="G142" s="122"/>
      <c r="H142" s="122"/>
      <c r="I142" s="122"/>
      <c r="J142" s="122"/>
      <c r="K142" s="122"/>
      <c r="L142" s="122"/>
      <c r="M142" s="122"/>
      <c r="N142" s="122"/>
      <c r="O142" s="122"/>
      <c r="P142" s="122"/>
      <c r="Q142" s="122"/>
      <c r="R142" s="122"/>
    </row>
    <row r="143" spans="1:18" ht="15.75" customHeight="1">
      <c r="A143" s="122"/>
      <c r="B143" s="122"/>
      <c r="C143" s="122"/>
      <c r="D143" s="122"/>
      <c r="E143" s="122"/>
      <c r="F143" s="122"/>
      <c r="G143" s="122"/>
      <c r="H143" s="122"/>
      <c r="I143" s="122"/>
      <c r="J143" s="122"/>
      <c r="K143" s="122"/>
      <c r="L143" s="122"/>
      <c r="M143" s="122"/>
      <c r="N143" s="122"/>
      <c r="O143" s="122"/>
      <c r="P143" s="122"/>
      <c r="Q143" s="122"/>
      <c r="R143" s="122"/>
    </row>
    <row r="144" spans="1:18" ht="15.75" customHeight="1">
      <c r="A144" s="122"/>
      <c r="B144" s="122"/>
      <c r="C144" s="122"/>
      <c r="D144" s="122"/>
      <c r="E144" s="122"/>
      <c r="F144" s="122"/>
      <c r="G144" s="122"/>
      <c r="H144" s="122"/>
      <c r="I144" s="122"/>
      <c r="J144" s="122"/>
      <c r="K144" s="122"/>
      <c r="L144" s="122"/>
      <c r="M144" s="122"/>
      <c r="N144" s="122"/>
      <c r="O144" s="122"/>
      <c r="P144" s="122"/>
      <c r="Q144" s="122"/>
      <c r="R144" s="122"/>
    </row>
    <row r="145" spans="1:18" ht="15.75" customHeight="1">
      <c r="A145" s="122"/>
      <c r="B145" s="122"/>
      <c r="C145" s="122"/>
      <c r="D145" s="122"/>
      <c r="E145" s="122"/>
      <c r="F145" s="122"/>
      <c r="G145" s="122"/>
      <c r="H145" s="122"/>
      <c r="I145" s="122"/>
      <c r="J145" s="122"/>
      <c r="K145" s="122"/>
      <c r="L145" s="122"/>
      <c r="M145" s="122"/>
      <c r="N145" s="122"/>
      <c r="O145" s="122"/>
      <c r="P145" s="122"/>
      <c r="Q145" s="122"/>
      <c r="R145" s="122"/>
    </row>
    <row r="146" spans="1:18" ht="15.75" customHeight="1">
      <c r="A146" s="122"/>
      <c r="B146" s="122"/>
      <c r="C146" s="122"/>
      <c r="D146" s="122"/>
      <c r="E146" s="122"/>
      <c r="F146" s="122"/>
      <c r="G146" s="122"/>
      <c r="H146" s="122"/>
      <c r="I146" s="122"/>
      <c r="J146" s="122"/>
      <c r="K146" s="122"/>
      <c r="L146" s="122"/>
      <c r="M146" s="122"/>
      <c r="N146" s="122"/>
      <c r="O146" s="122"/>
      <c r="P146" s="122"/>
      <c r="Q146" s="122"/>
      <c r="R146" s="122"/>
    </row>
    <row r="147" spans="1:18" ht="15.75" customHeight="1">
      <c r="A147" s="122"/>
      <c r="B147" s="122"/>
      <c r="C147" s="122"/>
      <c r="D147" s="122"/>
      <c r="E147" s="122"/>
      <c r="F147" s="122"/>
      <c r="G147" s="122"/>
      <c r="H147" s="122"/>
      <c r="I147" s="122"/>
      <c r="J147" s="122"/>
      <c r="K147" s="122"/>
      <c r="L147" s="122"/>
      <c r="M147" s="122"/>
      <c r="N147" s="122"/>
      <c r="O147" s="122"/>
      <c r="P147" s="122"/>
      <c r="Q147" s="122"/>
      <c r="R147" s="122"/>
    </row>
    <row r="148" spans="1:18" ht="15.75" customHeight="1">
      <c r="A148" s="122"/>
      <c r="B148" s="122"/>
      <c r="C148" s="122"/>
      <c r="D148" s="122"/>
      <c r="E148" s="122"/>
      <c r="F148" s="122"/>
      <c r="G148" s="122"/>
      <c r="H148" s="122"/>
      <c r="I148" s="122"/>
      <c r="J148" s="122"/>
      <c r="K148" s="122"/>
      <c r="L148" s="122"/>
      <c r="M148" s="122"/>
      <c r="N148" s="122"/>
      <c r="O148" s="122"/>
      <c r="P148" s="122"/>
      <c r="Q148" s="122"/>
      <c r="R148" s="122"/>
    </row>
    <row r="149" spans="1:18" ht="15.75" customHeight="1">
      <c r="A149" s="122"/>
      <c r="B149" s="122"/>
      <c r="C149" s="122"/>
      <c r="D149" s="122"/>
      <c r="E149" s="122"/>
      <c r="F149" s="122"/>
      <c r="G149" s="122"/>
      <c r="H149" s="122"/>
      <c r="I149" s="122"/>
      <c r="J149" s="122"/>
      <c r="K149" s="122"/>
      <c r="L149" s="122"/>
      <c r="M149" s="122"/>
      <c r="N149" s="122"/>
      <c r="O149" s="122"/>
      <c r="P149" s="122"/>
      <c r="Q149" s="122"/>
      <c r="R149" s="122"/>
    </row>
    <row r="150" spans="1:18" ht="15.75" customHeight="1">
      <c r="A150" s="122"/>
      <c r="B150" s="122"/>
      <c r="C150" s="122"/>
      <c r="D150" s="122"/>
      <c r="E150" s="122"/>
      <c r="F150" s="122"/>
      <c r="G150" s="122"/>
      <c r="H150" s="122"/>
      <c r="I150" s="122"/>
      <c r="J150" s="122"/>
      <c r="K150" s="122"/>
      <c r="L150" s="122"/>
      <c r="M150" s="122"/>
      <c r="N150" s="122"/>
      <c r="O150" s="122"/>
      <c r="P150" s="122"/>
      <c r="Q150" s="122"/>
      <c r="R150" s="122"/>
    </row>
    <row r="151" spans="1:18" ht="15.75" customHeight="1">
      <c r="A151" s="122"/>
      <c r="B151" s="122"/>
      <c r="C151" s="122"/>
      <c r="D151" s="122"/>
      <c r="E151" s="122"/>
      <c r="F151" s="122"/>
      <c r="G151" s="122"/>
      <c r="H151" s="122"/>
      <c r="I151" s="122"/>
      <c r="J151" s="122"/>
      <c r="K151" s="122"/>
      <c r="L151" s="122"/>
      <c r="M151" s="122"/>
      <c r="N151" s="122"/>
      <c r="O151" s="122"/>
      <c r="P151" s="122"/>
      <c r="Q151" s="122"/>
      <c r="R151" s="122"/>
    </row>
    <row r="152" spans="1:18" ht="15.75" customHeight="1">
      <c r="A152" s="122"/>
      <c r="B152" s="122"/>
      <c r="C152" s="122"/>
      <c r="D152" s="122"/>
      <c r="E152" s="122"/>
      <c r="F152" s="122"/>
      <c r="G152" s="122"/>
      <c r="H152" s="122"/>
      <c r="I152" s="122"/>
      <c r="J152" s="122"/>
      <c r="K152" s="122"/>
      <c r="L152" s="122"/>
      <c r="M152" s="122"/>
      <c r="N152" s="122"/>
      <c r="O152" s="122"/>
      <c r="P152" s="122"/>
      <c r="Q152" s="122"/>
      <c r="R152" s="122"/>
    </row>
    <row r="153" spans="1:18" ht="15.75" customHeight="1">
      <c r="A153" s="122"/>
      <c r="B153" s="122"/>
      <c r="C153" s="122"/>
      <c r="D153" s="122"/>
      <c r="E153" s="122"/>
      <c r="F153" s="122"/>
      <c r="G153" s="122"/>
      <c r="H153" s="122"/>
      <c r="I153" s="122"/>
      <c r="J153" s="122"/>
      <c r="K153" s="122"/>
      <c r="L153" s="122"/>
      <c r="M153" s="122"/>
      <c r="N153" s="122"/>
      <c r="O153" s="122"/>
      <c r="P153" s="122"/>
      <c r="Q153" s="122"/>
      <c r="R153" s="122"/>
    </row>
    <row r="154" spans="1:18" ht="15.75" customHeight="1">
      <c r="A154" s="122"/>
      <c r="B154" s="122"/>
      <c r="C154" s="122"/>
      <c r="D154" s="122"/>
      <c r="E154" s="122"/>
      <c r="F154" s="122"/>
      <c r="G154" s="122"/>
      <c r="H154" s="122"/>
      <c r="I154" s="122"/>
      <c r="J154" s="122"/>
      <c r="K154" s="122"/>
      <c r="L154" s="122"/>
      <c r="M154" s="122"/>
      <c r="N154" s="122"/>
      <c r="O154" s="122"/>
      <c r="P154" s="122"/>
      <c r="Q154" s="122"/>
      <c r="R154" s="122"/>
    </row>
    <row r="155" spans="1:18" ht="15.75" customHeight="1">
      <c r="A155" s="122"/>
      <c r="B155" s="122"/>
      <c r="C155" s="122"/>
      <c r="D155" s="122"/>
      <c r="E155" s="122"/>
      <c r="F155" s="122"/>
      <c r="G155" s="122"/>
      <c r="H155" s="122"/>
      <c r="I155" s="122"/>
      <c r="J155" s="122"/>
      <c r="K155" s="122"/>
      <c r="L155" s="122"/>
      <c r="M155" s="122"/>
      <c r="N155" s="122"/>
      <c r="O155" s="122"/>
      <c r="P155" s="122"/>
      <c r="Q155" s="122"/>
      <c r="R155" s="122"/>
    </row>
    <row r="156" spans="1:18" ht="15.75" customHeight="1">
      <c r="A156" s="122"/>
      <c r="B156" s="122"/>
      <c r="C156" s="122"/>
      <c r="D156" s="122"/>
      <c r="E156" s="122"/>
      <c r="F156" s="122"/>
      <c r="G156" s="122"/>
      <c r="H156" s="122"/>
      <c r="I156" s="122"/>
      <c r="J156" s="122"/>
      <c r="K156" s="122"/>
      <c r="L156" s="122"/>
      <c r="M156" s="122"/>
      <c r="N156" s="122"/>
      <c r="O156" s="122"/>
      <c r="P156" s="122"/>
      <c r="Q156" s="122"/>
      <c r="R156" s="122"/>
    </row>
    <row r="157" spans="1:18" ht="15.75" customHeight="1">
      <c r="A157" s="122"/>
      <c r="B157" s="122"/>
      <c r="C157" s="122"/>
      <c r="D157" s="122"/>
      <c r="E157" s="122"/>
      <c r="F157" s="122"/>
      <c r="G157" s="122"/>
      <c r="H157" s="122"/>
      <c r="I157" s="122"/>
      <c r="J157" s="122"/>
      <c r="K157" s="122"/>
      <c r="L157" s="122"/>
      <c r="M157" s="122"/>
      <c r="N157" s="122"/>
      <c r="O157" s="122"/>
      <c r="P157" s="122"/>
      <c r="Q157" s="122"/>
      <c r="R157" s="122"/>
    </row>
    <row r="158" spans="1:18" ht="15.75" customHeight="1">
      <c r="A158" s="122"/>
      <c r="B158" s="122"/>
      <c r="C158" s="122"/>
      <c r="D158" s="122"/>
      <c r="E158" s="122"/>
      <c r="F158" s="122"/>
      <c r="G158" s="122"/>
      <c r="H158" s="122"/>
      <c r="I158" s="122"/>
      <c r="J158" s="122"/>
      <c r="K158" s="122"/>
      <c r="L158" s="122"/>
      <c r="M158" s="122"/>
      <c r="N158" s="122"/>
      <c r="O158" s="122"/>
      <c r="P158" s="122"/>
      <c r="Q158" s="122"/>
      <c r="R158" s="122"/>
    </row>
    <row r="159" spans="1:18" ht="15.75" customHeight="1">
      <c r="A159" s="122"/>
      <c r="B159" s="122"/>
      <c r="C159" s="122"/>
      <c r="D159" s="122"/>
      <c r="E159" s="122"/>
      <c r="F159" s="122"/>
      <c r="G159" s="122"/>
      <c r="H159" s="122"/>
      <c r="I159" s="122"/>
      <c r="J159" s="122"/>
      <c r="K159" s="122"/>
      <c r="L159" s="122"/>
      <c r="M159" s="122"/>
      <c r="N159" s="122"/>
      <c r="O159" s="122"/>
      <c r="P159" s="122"/>
      <c r="Q159" s="122"/>
      <c r="R159" s="122"/>
    </row>
    <row r="160" spans="1:18" ht="15.75" customHeight="1">
      <c r="A160" s="122"/>
      <c r="B160" s="122"/>
      <c r="C160" s="122"/>
      <c r="D160" s="122"/>
      <c r="E160" s="122"/>
      <c r="F160" s="122"/>
      <c r="G160" s="122"/>
      <c r="H160" s="122"/>
      <c r="I160" s="122"/>
      <c r="J160" s="122"/>
      <c r="K160" s="122"/>
      <c r="L160" s="122"/>
      <c r="M160" s="122"/>
      <c r="N160" s="122"/>
      <c r="O160" s="122"/>
      <c r="P160" s="122"/>
      <c r="Q160" s="122"/>
      <c r="R160" s="122"/>
    </row>
    <row r="161" spans="1:18" ht="15.75" customHeight="1">
      <c r="A161" s="122"/>
      <c r="B161" s="122"/>
      <c r="C161" s="122"/>
      <c r="D161" s="122"/>
      <c r="E161" s="122"/>
      <c r="F161" s="122"/>
      <c r="G161" s="122"/>
      <c r="H161" s="122"/>
      <c r="I161" s="122"/>
      <c r="J161" s="122"/>
      <c r="K161" s="122"/>
      <c r="L161" s="122"/>
      <c r="M161" s="122"/>
      <c r="N161" s="122"/>
      <c r="O161" s="122"/>
      <c r="P161" s="122"/>
      <c r="Q161" s="122"/>
      <c r="R161" s="122"/>
    </row>
    <row r="162" spans="1:18" ht="15.75" customHeight="1">
      <c r="A162" s="122"/>
      <c r="B162" s="122"/>
      <c r="C162" s="122"/>
      <c r="D162" s="122"/>
      <c r="E162" s="122"/>
      <c r="F162" s="122"/>
      <c r="G162" s="122"/>
      <c r="H162" s="122"/>
      <c r="I162" s="122"/>
      <c r="J162" s="122"/>
      <c r="K162" s="122"/>
      <c r="L162" s="122"/>
      <c r="M162" s="122"/>
      <c r="N162" s="122"/>
      <c r="O162" s="122"/>
      <c r="P162" s="122"/>
      <c r="Q162" s="122"/>
      <c r="R162" s="122"/>
    </row>
    <row r="163" spans="1:18" ht="15.75" customHeight="1">
      <c r="A163" s="122"/>
      <c r="B163" s="122"/>
      <c r="C163" s="122"/>
      <c r="D163" s="122"/>
      <c r="E163" s="122"/>
      <c r="F163" s="122"/>
      <c r="G163" s="122"/>
      <c r="H163" s="122"/>
      <c r="I163" s="122"/>
      <c r="J163" s="122"/>
      <c r="K163" s="122"/>
      <c r="L163" s="122"/>
      <c r="M163" s="122"/>
      <c r="N163" s="122"/>
      <c r="O163" s="122"/>
      <c r="P163" s="122"/>
      <c r="Q163" s="122"/>
      <c r="R163" s="122"/>
    </row>
    <row r="164" spans="1:18" ht="15.75" customHeight="1">
      <c r="A164" s="122"/>
      <c r="B164" s="122"/>
      <c r="C164" s="122"/>
      <c r="D164" s="122"/>
      <c r="E164" s="122"/>
      <c r="F164" s="122"/>
      <c r="G164" s="122"/>
      <c r="H164" s="122"/>
      <c r="I164" s="122"/>
      <c r="J164" s="122"/>
      <c r="K164" s="122"/>
      <c r="L164" s="122"/>
      <c r="M164" s="122"/>
      <c r="N164" s="122"/>
      <c r="O164" s="122"/>
      <c r="P164" s="122"/>
      <c r="Q164" s="122"/>
      <c r="R164" s="122"/>
    </row>
    <row r="165" spans="1:18" ht="15.75" customHeight="1">
      <c r="A165" s="122"/>
      <c r="B165" s="122"/>
      <c r="C165" s="122"/>
      <c r="D165" s="122"/>
      <c r="E165" s="122"/>
      <c r="F165" s="122"/>
      <c r="G165" s="122"/>
      <c r="H165" s="122"/>
      <c r="I165" s="122"/>
      <c r="J165" s="122"/>
      <c r="K165" s="122"/>
      <c r="L165" s="122"/>
      <c r="M165" s="122"/>
      <c r="N165" s="122"/>
      <c r="O165" s="122"/>
      <c r="P165" s="122"/>
      <c r="Q165" s="122"/>
      <c r="R165" s="122"/>
    </row>
    <row r="166" spans="1:18" ht="15.75" customHeight="1">
      <c r="A166" s="122"/>
      <c r="B166" s="122"/>
      <c r="C166" s="122"/>
      <c r="D166" s="122"/>
      <c r="E166" s="122"/>
      <c r="F166" s="122"/>
      <c r="G166" s="122"/>
      <c r="H166" s="122"/>
      <c r="I166" s="122"/>
      <c r="J166" s="122"/>
      <c r="K166" s="122"/>
      <c r="L166" s="122"/>
      <c r="M166" s="122"/>
      <c r="N166" s="122"/>
      <c r="O166" s="122"/>
      <c r="P166" s="122"/>
      <c r="Q166" s="122"/>
      <c r="R166" s="122"/>
    </row>
    <row r="167" spans="1:18" ht="15.75" customHeight="1">
      <c r="A167" s="122"/>
      <c r="B167" s="122"/>
      <c r="C167" s="122"/>
      <c r="D167" s="122"/>
      <c r="E167" s="122"/>
      <c r="F167" s="122"/>
      <c r="G167" s="122"/>
      <c r="H167" s="122"/>
      <c r="I167" s="122"/>
      <c r="J167" s="122"/>
      <c r="K167" s="122"/>
      <c r="L167" s="122"/>
      <c r="M167" s="122"/>
      <c r="N167" s="122"/>
      <c r="O167" s="122"/>
      <c r="P167" s="122"/>
      <c r="Q167" s="122"/>
      <c r="R167" s="122"/>
    </row>
    <row r="168" spans="1:18" ht="15.75" customHeight="1">
      <c r="A168" s="122"/>
      <c r="B168" s="122"/>
      <c r="C168" s="122"/>
      <c r="D168" s="122"/>
      <c r="E168" s="122"/>
      <c r="F168" s="122"/>
      <c r="G168" s="122"/>
      <c r="H168" s="122"/>
      <c r="I168" s="122"/>
      <c r="J168" s="122"/>
      <c r="K168" s="122"/>
      <c r="L168" s="122"/>
      <c r="M168" s="122"/>
      <c r="N168" s="122"/>
      <c r="O168" s="122"/>
      <c r="P168" s="122"/>
      <c r="Q168" s="122"/>
      <c r="R168" s="122"/>
    </row>
    <row r="169" spans="1:18" ht="15.75" customHeight="1">
      <c r="A169" s="122"/>
      <c r="B169" s="122"/>
      <c r="C169" s="122"/>
      <c r="D169" s="122"/>
      <c r="E169" s="122"/>
      <c r="F169" s="122"/>
      <c r="G169" s="122"/>
      <c r="H169" s="122"/>
      <c r="I169" s="122"/>
      <c r="J169" s="122"/>
      <c r="K169" s="122"/>
      <c r="L169" s="122"/>
      <c r="M169" s="122"/>
      <c r="N169" s="122"/>
      <c r="O169" s="122"/>
      <c r="P169" s="122"/>
      <c r="Q169" s="122"/>
      <c r="R169" s="122"/>
    </row>
    <row r="170" spans="1:18" ht="15.75" customHeight="1">
      <c r="A170" s="122"/>
      <c r="B170" s="122"/>
      <c r="C170" s="122"/>
      <c r="D170" s="122"/>
      <c r="E170" s="122"/>
      <c r="F170" s="122"/>
      <c r="G170" s="122"/>
      <c r="H170" s="122"/>
      <c r="I170" s="122"/>
      <c r="J170" s="122"/>
      <c r="K170" s="122"/>
      <c r="L170" s="122"/>
      <c r="M170" s="122"/>
      <c r="N170" s="122"/>
      <c r="O170" s="122"/>
      <c r="P170" s="122"/>
      <c r="Q170" s="122"/>
      <c r="R170" s="122"/>
    </row>
    <row r="171" spans="1:18" ht="15.75" customHeight="1">
      <c r="A171" s="122"/>
      <c r="B171" s="122"/>
      <c r="C171" s="122"/>
      <c r="D171" s="122"/>
      <c r="E171" s="122"/>
      <c r="F171" s="122"/>
      <c r="G171" s="122"/>
      <c r="H171" s="122"/>
      <c r="I171" s="122"/>
      <c r="J171" s="122"/>
      <c r="K171" s="122"/>
      <c r="L171" s="122"/>
      <c r="M171" s="122"/>
      <c r="N171" s="122"/>
      <c r="O171" s="122"/>
      <c r="P171" s="122"/>
      <c r="Q171" s="122"/>
      <c r="R171" s="122"/>
    </row>
    <row r="172" spans="1:18" ht="15.75" customHeight="1">
      <c r="A172" s="122"/>
      <c r="B172" s="122"/>
      <c r="C172" s="122"/>
      <c r="D172" s="122"/>
      <c r="E172" s="122"/>
      <c r="F172" s="122"/>
      <c r="G172" s="122"/>
      <c r="H172" s="122"/>
      <c r="I172" s="122"/>
      <c r="J172" s="122"/>
      <c r="K172" s="122"/>
      <c r="L172" s="122"/>
      <c r="M172" s="122"/>
      <c r="N172" s="122"/>
      <c r="O172" s="122"/>
      <c r="P172" s="122"/>
      <c r="Q172" s="122"/>
      <c r="R172" s="122"/>
    </row>
    <row r="173" spans="1:18" ht="15.75" customHeight="1">
      <c r="A173" s="122"/>
      <c r="B173" s="122"/>
      <c r="C173" s="122"/>
      <c r="D173" s="122"/>
      <c r="E173" s="122"/>
      <c r="F173" s="122"/>
      <c r="G173" s="122"/>
      <c r="H173" s="122"/>
      <c r="I173" s="122"/>
      <c r="J173" s="122"/>
      <c r="K173" s="122"/>
      <c r="L173" s="122"/>
      <c r="M173" s="122"/>
      <c r="N173" s="122"/>
      <c r="O173" s="122"/>
      <c r="P173" s="122"/>
      <c r="Q173" s="122"/>
      <c r="R173" s="122"/>
    </row>
    <row r="174" spans="1:18" ht="15.75" customHeight="1">
      <c r="A174" s="122"/>
      <c r="B174" s="122"/>
      <c r="C174" s="122"/>
      <c r="D174" s="122"/>
      <c r="E174" s="122"/>
      <c r="F174" s="122"/>
      <c r="G174" s="122"/>
      <c r="H174" s="122"/>
      <c r="I174" s="122"/>
      <c r="J174" s="122"/>
      <c r="K174" s="122"/>
      <c r="L174" s="122"/>
      <c r="M174" s="122"/>
      <c r="N174" s="122"/>
      <c r="O174" s="122"/>
      <c r="P174" s="122"/>
      <c r="Q174" s="122"/>
      <c r="R174" s="122"/>
    </row>
    <row r="175" spans="1:18" ht="15.75" customHeight="1">
      <c r="A175" s="122"/>
      <c r="B175" s="122"/>
      <c r="C175" s="122"/>
      <c r="D175" s="122"/>
      <c r="E175" s="122"/>
      <c r="F175" s="122"/>
      <c r="G175" s="122"/>
      <c r="H175" s="122"/>
      <c r="I175" s="122"/>
      <c r="J175" s="122"/>
      <c r="K175" s="122"/>
      <c r="L175" s="122"/>
      <c r="M175" s="122"/>
      <c r="N175" s="122"/>
      <c r="O175" s="122"/>
      <c r="P175" s="122"/>
      <c r="Q175" s="122"/>
      <c r="R175" s="122"/>
    </row>
    <row r="176" spans="1:18" ht="15.75" customHeight="1">
      <c r="A176" s="122"/>
      <c r="B176" s="122"/>
      <c r="C176" s="122"/>
      <c r="D176" s="122"/>
      <c r="E176" s="122"/>
      <c r="F176" s="122"/>
      <c r="G176" s="122"/>
      <c r="H176" s="122"/>
      <c r="I176" s="122"/>
      <c r="J176" s="122"/>
      <c r="K176" s="122"/>
      <c r="L176" s="122"/>
      <c r="M176" s="122"/>
      <c r="N176" s="122"/>
      <c r="O176" s="122"/>
      <c r="P176" s="122"/>
      <c r="Q176" s="122"/>
      <c r="R176" s="122"/>
    </row>
    <row r="177" spans="1:18" ht="15.75" customHeight="1">
      <c r="A177" s="122"/>
      <c r="B177" s="122"/>
      <c r="C177" s="122"/>
      <c r="D177" s="122"/>
      <c r="E177" s="122"/>
      <c r="F177" s="122"/>
      <c r="G177" s="122"/>
      <c r="H177" s="122"/>
      <c r="I177" s="122"/>
      <c r="J177" s="122"/>
      <c r="K177" s="122"/>
      <c r="L177" s="122"/>
      <c r="M177" s="122"/>
      <c r="N177" s="122"/>
      <c r="O177" s="122"/>
      <c r="P177" s="122"/>
      <c r="Q177" s="122"/>
      <c r="R177" s="122"/>
    </row>
    <row r="178" spans="1:18" ht="15.75" customHeight="1">
      <c r="A178" s="122"/>
      <c r="B178" s="122"/>
      <c r="C178" s="122"/>
      <c r="D178" s="122"/>
      <c r="E178" s="122"/>
      <c r="F178" s="122"/>
      <c r="G178" s="122"/>
      <c r="H178" s="122"/>
      <c r="I178" s="122"/>
      <c r="J178" s="122"/>
      <c r="K178" s="122"/>
      <c r="L178" s="122"/>
      <c r="M178" s="122"/>
      <c r="N178" s="122"/>
      <c r="O178" s="122"/>
      <c r="P178" s="122"/>
      <c r="Q178" s="122"/>
      <c r="R178" s="122"/>
    </row>
    <row r="179" spans="1:18" ht="15.75" customHeight="1">
      <c r="A179" s="122"/>
      <c r="B179" s="122"/>
      <c r="C179" s="122"/>
      <c r="D179" s="122"/>
      <c r="E179" s="122"/>
      <c r="F179" s="122"/>
      <c r="G179" s="122"/>
      <c r="H179" s="122"/>
      <c r="I179" s="122"/>
      <c r="J179" s="122"/>
      <c r="K179" s="122"/>
      <c r="L179" s="122"/>
      <c r="M179" s="122"/>
      <c r="N179" s="122"/>
      <c r="O179" s="122"/>
      <c r="P179" s="122"/>
      <c r="Q179" s="122"/>
      <c r="R179" s="122"/>
    </row>
    <row r="180" spans="1:18" ht="15.75" customHeight="1">
      <c r="A180" s="122"/>
      <c r="B180" s="122"/>
      <c r="C180" s="122"/>
      <c r="D180" s="122"/>
      <c r="E180" s="122"/>
      <c r="F180" s="122"/>
      <c r="G180" s="122"/>
      <c r="H180" s="122"/>
      <c r="I180" s="122"/>
      <c r="J180" s="122"/>
      <c r="K180" s="122"/>
      <c r="L180" s="122"/>
      <c r="M180" s="122"/>
      <c r="N180" s="122"/>
      <c r="O180" s="122"/>
      <c r="P180" s="122"/>
      <c r="Q180" s="122"/>
      <c r="R180" s="122"/>
    </row>
    <row r="181" spans="1:18" ht="15.75" customHeight="1">
      <c r="A181" s="122"/>
      <c r="B181" s="122"/>
      <c r="C181" s="122"/>
      <c r="D181" s="122"/>
      <c r="E181" s="122"/>
      <c r="F181" s="122"/>
      <c r="G181" s="122"/>
      <c r="H181" s="122"/>
      <c r="I181" s="122"/>
      <c r="J181" s="122"/>
      <c r="K181" s="122"/>
      <c r="L181" s="122"/>
      <c r="M181" s="122"/>
      <c r="N181" s="122"/>
      <c r="O181" s="122"/>
      <c r="P181" s="122"/>
      <c r="Q181" s="122"/>
      <c r="R181" s="122"/>
    </row>
    <row r="182" spans="1:18" ht="15.75" customHeight="1">
      <c r="A182" s="122"/>
      <c r="B182" s="122"/>
      <c r="C182" s="122"/>
      <c r="D182" s="122"/>
      <c r="E182" s="122"/>
      <c r="F182" s="122"/>
      <c r="G182" s="122"/>
      <c r="H182" s="122"/>
      <c r="I182" s="122"/>
      <c r="J182" s="122"/>
      <c r="K182" s="122"/>
      <c r="L182" s="122"/>
      <c r="M182" s="122"/>
      <c r="N182" s="122"/>
      <c r="O182" s="122"/>
      <c r="P182" s="122"/>
      <c r="Q182" s="122"/>
      <c r="R182" s="122"/>
    </row>
    <row r="183" spans="1:18" ht="15.75" customHeight="1">
      <c r="A183" s="122"/>
      <c r="B183" s="122"/>
      <c r="C183" s="122"/>
      <c r="D183" s="122"/>
      <c r="E183" s="122"/>
      <c r="F183" s="122"/>
      <c r="G183" s="122"/>
      <c r="H183" s="122"/>
      <c r="I183" s="122"/>
      <c r="J183" s="122"/>
      <c r="K183" s="122"/>
      <c r="L183" s="122"/>
      <c r="M183" s="122"/>
      <c r="N183" s="122"/>
      <c r="O183" s="122"/>
      <c r="P183" s="122"/>
      <c r="Q183" s="122"/>
      <c r="R183" s="122"/>
    </row>
    <row r="184" spans="1:18" ht="15.75" customHeight="1">
      <c r="A184" s="122"/>
      <c r="B184" s="122"/>
      <c r="C184" s="122"/>
      <c r="D184" s="122"/>
      <c r="E184" s="122"/>
      <c r="F184" s="122"/>
      <c r="G184" s="122"/>
      <c r="H184" s="122"/>
      <c r="I184" s="122"/>
      <c r="J184" s="122"/>
      <c r="K184" s="122"/>
      <c r="L184" s="122"/>
      <c r="M184" s="122"/>
      <c r="N184" s="122"/>
      <c r="O184" s="122"/>
      <c r="P184" s="122"/>
      <c r="Q184" s="122"/>
      <c r="R184" s="122"/>
    </row>
    <row r="185" spans="1:18" ht="15.75" customHeight="1">
      <c r="A185" s="122"/>
      <c r="B185" s="122"/>
      <c r="C185" s="122"/>
      <c r="D185" s="122"/>
      <c r="E185" s="122"/>
      <c r="F185" s="122"/>
      <c r="G185" s="122"/>
      <c r="H185" s="122"/>
      <c r="I185" s="122"/>
      <c r="J185" s="122"/>
      <c r="K185" s="122"/>
      <c r="L185" s="122"/>
      <c r="M185" s="122"/>
      <c r="N185" s="122"/>
      <c r="O185" s="122"/>
      <c r="P185" s="122"/>
      <c r="Q185" s="122"/>
      <c r="R185" s="122"/>
    </row>
    <row r="186" spans="1:18" ht="15.75" customHeight="1">
      <c r="A186" s="122"/>
      <c r="B186" s="122"/>
      <c r="C186" s="122"/>
      <c r="D186" s="122"/>
      <c r="E186" s="122"/>
      <c r="F186" s="122"/>
      <c r="G186" s="122"/>
      <c r="H186" s="122"/>
      <c r="I186" s="122"/>
      <c r="J186" s="122"/>
      <c r="K186" s="122"/>
      <c r="L186" s="122"/>
      <c r="M186" s="122"/>
      <c r="N186" s="122"/>
      <c r="O186" s="122"/>
      <c r="P186" s="122"/>
      <c r="Q186" s="122"/>
      <c r="R186" s="122"/>
    </row>
    <row r="187" spans="1:18" ht="15.75" customHeight="1">
      <c r="A187" s="122"/>
      <c r="B187" s="122"/>
      <c r="C187" s="122"/>
      <c r="D187" s="122"/>
      <c r="E187" s="122"/>
      <c r="F187" s="122"/>
      <c r="G187" s="122"/>
      <c r="H187" s="122"/>
      <c r="I187" s="122"/>
      <c r="J187" s="122"/>
      <c r="K187" s="122"/>
      <c r="L187" s="122"/>
      <c r="M187" s="122"/>
      <c r="N187" s="122"/>
      <c r="O187" s="122"/>
      <c r="P187" s="122"/>
      <c r="Q187" s="122"/>
      <c r="R187" s="122"/>
    </row>
    <row r="188" spans="1:18" ht="15.75" customHeight="1">
      <c r="A188" s="122"/>
      <c r="B188" s="122"/>
      <c r="C188" s="122"/>
      <c r="D188" s="122"/>
      <c r="E188" s="122"/>
      <c r="F188" s="122"/>
      <c r="G188" s="122"/>
      <c r="H188" s="122"/>
      <c r="I188" s="122"/>
      <c r="J188" s="122"/>
      <c r="K188" s="122"/>
      <c r="L188" s="122"/>
      <c r="M188" s="122"/>
      <c r="N188" s="122"/>
      <c r="O188" s="122"/>
      <c r="P188" s="122"/>
      <c r="Q188" s="122"/>
      <c r="R188" s="122"/>
    </row>
    <row r="189" spans="1:18" ht="15.75" customHeight="1">
      <c r="A189" s="122"/>
      <c r="B189" s="122"/>
      <c r="C189" s="122"/>
      <c r="D189" s="122"/>
      <c r="E189" s="122"/>
      <c r="F189" s="122"/>
      <c r="G189" s="122"/>
      <c r="H189" s="122"/>
      <c r="I189" s="122"/>
      <c r="J189" s="122"/>
      <c r="K189" s="122"/>
      <c r="L189" s="122"/>
      <c r="M189" s="122"/>
      <c r="N189" s="122"/>
      <c r="O189" s="122"/>
      <c r="P189" s="122"/>
      <c r="Q189" s="122"/>
      <c r="R189" s="122"/>
    </row>
    <row r="190" spans="1:18" ht="15.75" customHeight="1">
      <c r="A190" s="122"/>
      <c r="B190" s="122"/>
      <c r="C190" s="122"/>
      <c r="D190" s="122"/>
      <c r="E190" s="122"/>
      <c r="F190" s="122"/>
      <c r="G190" s="122"/>
      <c r="H190" s="122"/>
      <c r="I190" s="122"/>
      <c r="J190" s="122"/>
      <c r="K190" s="122"/>
      <c r="L190" s="122"/>
      <c r="M190" s="122"/>
      <c r="N190" s="122"/>
      <c r="O190" s="122"/>
      <c r="P190" s="122"/>
      <c r="Q190" s="122"/>
      <c r="R190" s="122"/>
    </row>
    <row r="191" spans="1:18" ht="15.75" customHeight="1">
      <c r="A191" s="122"/>
      <c r="B191" s="122"/>
      <c r="C191" s="122"/>
      <c r="D191" s="122"/>
      <c r="E191" s="122"/>
      <c r="F191" s="122"/>
      <c r="G191" s="122"/>
      <c r="H191" s="122"/>
      <c r="I191" s="122"/>
      <c r="J191" s="122"/>
      <c r="K191" s="122"/>
      <c r="L191" s="122"/>
      <c r="M191" s="122"/>
      <c r="N191" s="122"/>
      <c r="O191" s="122"/>
      <c r="P191" s="122"/>
      <c r="Q191" s="122"/>
      <c r="R191" s="122"/>
    </row>
    <row r="192" spans="1:18" ht="15.75" customHeight="1">
      <c r="A192" s="122"/>
      <c r="B192" s="122"/>
      <c r="C192" s="122"/>
      <c r="D192" s="122"/>
      <c r="E192" s="122"/>
      <c r="F192" s="122"/>
      <c r="G192" s="122"/>
      <c r="H192" s="122"/>
      <c r="I192" s="122"/>
      <c r="J192" s="122"/>
      <c r="K192" s="122"/>
      <c r="L192" s="122"/>
      <c r="M192" s="122"/>
      <c r="N192" s="122"/>
      <c r="O192" s="122"/>
      <c r="P192" s="122"/>
      <c r="Q192" s="122"/>
      <c r="R192" s="122"/>
    </row>
    <row r="193" spans="1:18" ht="15.75" customHeight="1">
      <c r="A193" s="122"/>
      <c r="B193" s="122"/>
      <c r="C193" s="122"/>
      <c r="D193" s="122"/>
      <c r="E193" s="122"/>
      <c r="F193" s="122"/>
      <c r="G193" s="122"/>
      <c r="H193" s="122"/>
      <c r="I193" s="122"/>
      <c r="J193" s="122"/>
      <c r="K193" s="122"/>
      <c r="L193" s="122"/>
      <c r="M193" s="122"/>
      <c r="N193" s="122"/>
      <c r="O193" s="122"/>
      <c r="P193" s="122"/>
      <c r="Q193" s="122"/>
      <c r="R193" s="122"/>
    </row>
    <row r="194" spans="1:18" ht="15.75" customHeight="1">
      <c r="A194" s="122"/>
      <c r="B194" s="122"/>
      <c r="C194" s="122"/>
      <c r="D194" s="122"/>
      <c r="E194" s="122"/>
      <c r="F194" s="122"/>
      <c r="G194" s="122"/>
      <c r="H194" s="122"/>
      <c r="I194" s="122"/>
      <c r="J194" s="122"/>
      <c r="K194" s="122"/>
      <c r="L194" s="122"/>
      <c r="M194" s="122"/>
      <c r="N194" s="122"/>
      <c r="O194" s="122"/>
      <c r="P194" s="122"/>
      <c r="Q194" s="122"/>
      <c r="R194" s="122"/>
    </row>
    <row r="195" spans="1:18" ht="15.75" customHeight="1">
      <c r="A195" s="122"/>
      <c r="B195" s="122"/>
      <c r="C195" s="122"/>
      <c r="D195" s="122"/>
      <c r="E195" s="122"/>
      <c r="F195" s="122"/>
      <c r="G195" s="122"/>
      <c r="H195" s="122"/>
      <c r="I195" s="122"/>
      <c r="J195" s="122"/>
      <c r="K195" s="122"/>
      <c r="L195" s="122"/>
      <c r="M195" s="122"/>
      <c r="N195" s="122"/>
      <c r="O195" s="122"/>
      <c r="P195" s="122"/>
      <c r="Q195" s="122"/>
      <c r="R195" s="122"/>
    </row>
    <row r="196" spans="1:18" ht="15.75" customHeight="1">
      <c r="A196" s="122"/>
      <c r="B196" s="122"/>
      <c r="C196" s="122"/>
      <c r="D196" s="122"/>
      <c r="E196" s="122"/>
      <c r="F196" s="122"/>
      <c r="G196" s="122"/>
      <c r="H196" s="122"/>
      <c r="I196" s="122"/>
      <c r="J196" s="122"/>
      <c r="K196" s="122"/>
      <c r="L196" s="122"/>
      <c r="M196" s="122"/>
      <c r="N196" s="122"/>
      <c r="O196" s="122"/>
      <c r="P196" s="122"/>
      <c r="Q196" s="122"/>
      <c r="R196" s="122"/>
    </row>
    <row r="197" spans="1:18" ht="15.75" customHeight="1">
      <c r="A197" s="122"/>
      <c r="B197" s="122"/>
      <c r="C197" s="122"/>
      <c r="D197" s="122"/>
      <c r="E197" s="122"/>
      <c r="F197" s="122"/>
      <c r="G197" s="122"/>
      <c r="H197" s="122"/>
      <c r="I197" s="122"/>
      <c r="J197" s="122"/>
      <c r="K197" s="122"/>
      <c r="L197" s="122"/>
      <c r="M197" s="122"/>
      <c r="N197" s="122"/>
      <c r="O197" s="122"/>
      <c r="P197" s="122"/>
      <c r="Q197" s="122"/>
      <c r="R197" s="122"/>
    </row>
    <row r="198" spans="1:18" ht="15.75" customHeight="1">
      <c r="A198" s="122"/>
      <c r="B198" s="122"/>
      <c r="C198" s="122"/>
      <c r="D198" s="122"/>
      <c r="E198" s="122"/>
      <c r="F198" s="122"/>
      <c r="G198" s="122"/>
      <c r="H198" s="122"/>
      <c r="I198" s="122"/>
      <c r="J198" s="122"/>
      <c r="K198" s="122"/>
      <c r="L198" s="122"/>
      <c r="M198" s="122"/>
      <c r="N198" s="122"/>
      <c r="O198" s="122"/>
      <c r="P198" s="122"/>
      <c r="Q198" s="122"/>
      <c r="R198" s="122"/>
    </row>
    <row r="199" spans="1:18" ht="15.75" customHeight="1">
      <c r="A199" s="122"/>
      <c r="B199" s="122"/>
      <c r="C199" s="122"/>
      <c r="D199" s="122"/>
      <c r="E199" s="122"/>
      <c r="F199" s="122"/>
      <c r="G199" s="122"/>
      <c r="H199" s="122"/>
      <c r="I199" s="122"/>
      <c r="J199" s="122"/>
      <c r="K199" s="122"/>
      <c r="L199" s="122"/>
      <c r="M199" s="122"/>
      <c r="N199" s="122"/>
      <c r="O199" s="122"/>
      <c r="P199" s="122"/>
      <c r="Q199" s="122"/>
      <c r="R199" s="122"/>
    </row>
    <row r="200" spans="1:18" ht="15.75" customHeight="1">
      <c r="A200" s="122"/>
      <c r="B200" s="122"/>
      <c r="C200" s="122"/>
      <c r="D200" s="122"/>
      <c r="E200" s="122"/>
      <c r="F200" s="122"/>
      <c r="G200" s="122"/>
      <c r="H200" s="122"/>
      <c r="I200" s="122"/>
      <c r="J200" s="122"/>
      <c r="K200" s="122"/>
      <c r="L200" s="122"/>
      <c r="M200" s="122"/>
      <c r="N200" s="122"/>
      <c r="O200" s="122"/>
      <c r="P200" s="122"/>
      <c r="Q200" s="122"/>
      <c r="R200" s="122"/>
    </row>
    <row r="201" spans="1:18" ht="15.75" customHeight="1">
      <c r="A201" s="122"/>
      <c r="B201" s="122"/>
      <c r="C201" s="122"/>
      <c r="D201" s="122"/>
      <c r="E201" s="122"/>
      <c r="F201" s="122"/>
      <c r="G201" s="122"/>
      <c r="H201" s="122"/>
      <c r="I201" s="122"/>
      <c r="J201" s="122"/>
      <c r="K201" s="122"/>
      <c r="L201" s="122"/>
      <c r="M201" s="122"/>
      <c r="N201" s="122"/>
      <c r="O201" s="122"/>
      <c r="P201" s="122"/>
      <c r="Q201" s="122"/>
      <c r="R201" s="122"/>
    </row>
    <row r="202" spans="1:18" ht="15.75" customHeight="1">
      <c r="A202" s="122"/>
      <c r="B202" s="122"/>
      <c r="C202" s="122"/>
      <c r="D202" s="122"/>
      <c r="E202" s="122"/>
      <c r="F202" s="122"/>
      <c r="G202" s="122"/>
      <c r="H202" s="122"/>
      <c r="I202" s="122"/>
      <c r="J202" s="122"/>
      <c r="K202" s="122"/>
      <c r="L202" s="122"/>
      <c r="M202" s="122"/>
      <c r="N202" s="122"/>
      <c r="O202" s="122"/>
      <c r="P202" s="122"/>
      <c r="Q202" s="122"/>
      <c r="R202" s="122"/>
    </row>
    <row r="203" spans="1:18" ht="15.75" customHeight="1">
      <c r="A203" s="122"/>
      <c r="B203" s="122"/>
      <c r="C203" s="122"/>
      <c r="D203" s="122"/>
      <c r="E203" s="122"/>
      <c r="F203" s="122"/>
      <c r="G203" s="122"/>
      <c r="H203" s="122"/>
      <c r="I203" s="122"/>
      <c r="J203" s="122"/>
      <c r="K203" s="122"/>
      <c r="L203" s="122"/>
      <c r="M203" s="122"/>
      <c r="N203" s="122"/>
      <c r="O203" s="122"/>
      <c r="P203" s="122"/>
      <c r="Q203" s="122"/>
      <c r="R203" s="122"/>
    </row>
    <row r="204" spans="1:18" ht="15.75" customHeight="1">
      <c r="A204" s="122"/>
      <c r="B204" s="122"/>
      <c r="C204" s="122"/>
      <c r="D204" s="122"/>
      <c r="E204" s="122"/>
      <c r="F204" s="122"/>
      <c r="G204" s="122"/>
      <c r="H204" s="122"/>
      <c r="I204" s="122"/>
      <c r="J204" s="122"/>
      <c r="K204" s="122"/>
      <c r="L204" s="122"/>
      <c r="M204" s="122"/>
      <c r="N204" s="122"/>
      <c r="O204" s="122"/>
      <c r="P204" s="122"/>
      <c r="Q204" s="122"/>
      <c r="R204" s="122"/>
    </row>
    <row r="205" spans="1:18" ht="15.75" customHeight="1">
      <c r="A205" s="122"/>
      <c r="B205" s="122"/>
      <c r="C205" s="122"/>
      <c r="D205" s="122"/>
      <c r="E205" s="122"/>
      <c r="F205" s="122"/>
      <c r="G205" s="122"/>
      <c r="H205" s="122"/>
      <c r="I205" s="122"/>
      <c r="J205" s="122"/>
      <c r="K205" s="122"/>
      <c r="L205" s="122"/>
      <c r="M205" s="122"/>
      <c r="N205" s="122"/>
      <c r="O205" s="122"/>
      <c r="P205" s="122"/>
      <c r="Q205" s="122"/>
      <c r="R205" s="122"/>
    </row>
    <row r="206" spans="1:18" ht="15.75" customHeight="1">
      <c r="A206" s="122"/>
      <c r="B206" s="122"/>
      <c r="C206" s="122"/>
      <c r="D206" s="122"/>
      <c r="E206" s="122"/>
      <c r="F206" s="122"/>
      <c r="G206" s="122"/>
      <c r="H206" s="122"/>
      <c r="I206" s="122"/>
      <c r="J206" s="122"/>
      <c r="K206" s="122"/>
      <c r="L206" s="122"/>
      <c r="M206" s="122"/>
      <c r="N206" s="122"/>
      <c r="O206" s="122"/>
      <c r="P206" s="122"/>
      <c r="Q206" s="122"/>
      <c r="R206" s="122"/>
    </row>
    <row r="207" spans="1:18" ht="15.75" customHeight="1">
      <c r="A207" s="122"/>
      <c r="B207" s="122"/>
      <c r="C207" s="122"/>
      <c r="D207" s="122"/>
      <c r="E207" s="122"/>
      <c r="F207" s="122"/>
      <c r="G207" s="122"/>
      <c r="H207" s="122"/>
      <c r="I207" s="122"/>
      <c r="J207" s="122"/>
      <c r="K207" s="122"/>
      <c r="L207" s="122"/>
      <c r="M207" s="122"/>
      <c r="N207" s="122"/>
      <c r="O207" s="122"/>
      <c r="P207" s="122"/>
      <c r="Q207" s="122"/>
      <c r="R207" s="122"/>
    </row>
    <row r="208" spans="1:18" ht="15.75" customHeight="1">
      <c r="A208" s="122"/>
      <c r="B208" s="122"/>
      <c r="C208" s="122"/>
      <c r="D208" s="122"/>
      <c r="E208" s="122"/>
      <c r="F208" s="122"/>
      <c r="G208" s="122"/>
      <c r="H208" s="122"/>
      <c r="I208" s="122"/>
      <c r="J208" s="122"/>
      <c r="K208" s="122"/>
      <c r="L208" s="122"/>
      <c r="M208" s="122"/>
      <c r="N208" s="122"/>
      <c r="O208" s="122"/>
      <c r="P208" s="122"/>
      <c r="Q208" s="122"/>
      <c r="R208" s="122"/>
    </row>
    <row r="209" spans="1:18" ht="15.75" customHeight="1">
      <c r="A209" s="122"/>
      <c r="B209" s="122"/>
      <c r="C209" s="122"/>
      <c r="D209" s="122"/>
      <c r="E209" s="122"/>
      <c r="F209" s="122"/>
      <c r="G209" s="122"/>
      <c r="H209" s="122"/>
      <c r="I209" s="122"/>
      <c r="J209" s="122"/>
      <c r="K209" s="122"/>
      <c r="L209" s="122"/>
      <c r="M209" s="122"/>
      <c r="N209" s="122"/>
      <c r="O209" s="122"/>
      <c r="P209" s="122"/>
      <c r="Q209" s="122"/>
      <c r="R209" s="122"/>
    </row>
    <row r="210" spans="1:18" ht="15.75" customHeight="1">
      <c r="A210" s="122"/>
      <c r="B210" s="122"/>
      <c r="C210" s="122"/>
      <c r="D210" s="122"/>
      <c r="E210" s="122"/>
      <c r="F210" s="122"/>
      <c r="G210" s="122"/>
      <c r="H210" s="122"/>
      <c r="I210" s="122"/>
      <c r="J210" s="122"/>
      <c r="K210" s="122"/>
      <c r="L210" s="122"/>
      <c r="M210" s="122"/>
      <c r="N210" s="122"/>
      <c r="O210" s="122"/>
      <c r="P210" s="122"/>
      <c r="Q210" s="122"/>
      <c r="R210" s="122"/>
    </row>
    <row r="211" spans="1:18" ht="15.75" customHeight="1">
      <c r="A211" s="122"/>
      <c r="B211" s="122"/>
      <c r="C211" s="122"/>
      <c r="D211" s="122"/>
      <c r="E211" s="122"/>
      <c r="F211" s="122"/>
      <c r="G211" s="122"/>
      <c r="H211" s="122"/>
      <c r="I211" s="122"/>
      <c r="J211" s="122"/>
      <c r="K211" s="122"/>
      <c r="L211" s="122"/>
      <c r="M211" s="122"/>
      <c r="N211" s="122"/>
      <c r="O211" s="122"/>
      <c r="P211" s="122"/>
      <c r="Q211" s="122"/>
      <c r="R211" s="122"/>
    </row>
    <row r="212" spans="1:18" ht="15.75" customHeight="1">
      <c r="A212" s="122"/>
      <c r="B212" s="122"/>
      <c r="C212" s="122"/>
      <c r="D212" s="122"/>
      <c r="E212" s="122"/>
      <c r="F212" s="122"/>
      <c r="G212" s="122"/>
      <c r="H212" s="122"/>
      <c r="I212" s="122"/>
      <c r="J212" s="122"/>
      <c r="K212" s="122"/>
      <c r="L212" s="122"/>
      <c r="M212" s="122"/>
      <c r="N212" s="122"/>
      <c r="O212" s="122"/>
      <c r="P212" s="122"/>
      <c r="Q212" s="122"/>
      <c r="R212" s="122"/>
    </row>
    <row r="213" spans="1:18" ht="15.75" customHeight="1">
      <c r="A213" s="122"/>
      <c r="B213" s="122"/>
      <c r="C213" s="122"/>
      <c r="D213" s="122"/>
      <c r="E213" s="122"/>
      <c r="F213" s="122"/>
      <c r="G213" s="122"/>
      <c r="H213" s="122"/>
      <c r="I213" s="122"/>
      <c r="J213" s="122"/>
      <c r="K213" s="122"/>
      <c r="L213" s="122"/>
      <c r="M213" s="122"/>
      <c r="N213" s="122"/>
      <c r="O213" s="122"/>
      <c r="P213" s="122"/>
      <c r="Q213" s="122"/>
      <c r="R213" s="122"/>
    </row>
    <row r="214" spans="1:18" ht="15.75" customHeight="1">
      <c r="A214" s="122"/>
      <c r="B214" s="122"/>
      <c r="C214" s="122"/>
      <c r="D214" s="122"/>
      <c r="E214" s="122"/>
      <c r="F214" s="122"/>
      <c r="G214" s="122"/>
      <c r="H214" s="122"/>
      <c r="I214" s="122"/>
      <c r="J214" s="122"/>
      <c r="K214" s="122"/>
      <c r="L214" s="122"/>
      <c r="M214" s="122"/>
      <c r="N214" s="122"/>
      <c r="O214" s="122"/>
      <c r="P214" s="122"/>
      <c r="Q214" s="122"/>
      <c r="R214" s="122"/>
    </row>
    <row r="215" spans="1:18" ht="15.75" customHeight="1">
      <c r="A215" s="122"/>
      <c r="B215" s="122"/>
      <c r="C215" s="122"/>
      <c r="D215" s="122"/>
      <c r="E215" s="122"/>
      <c r="F215" s="122"/>
      <c r="G215" s="122"/>
      <c r="H215" s="122"/>
      <c r="I215" s="122"/>
      <c r="J215" s="122"/>
      <c r="K215" s="122"/>
      <c r="L215" s="122"/>
      <c r="M215" s="122"/>
      <c r="N215" s="122"/>
      <c r="O215" s="122"/>
      <c r="P215" s="122"/>
      <c r="Q215" s="122"/>
      <c r="R215" s="122"/>
    </row>
    <row r="216" spans="1:18" ht="15.75" customHeight="1">
      <c r="A216" s="122"/>
      <c r="B216" s="122"/>
      <c r="C216" s="122"/>
      <c r="D216" s="122"/>
      <c r="E216" s="122"/>
      <c r="F216" s="122"/>
      <c r="G216" s="122"/>
      <c r="H216" s="122"/>
      <c r="I216" s="122"/>
      <c r="J216" s="122"/>
      <c r="K216" s="122"/>
      <c r="L216" s="122"/>
      <c r="M216" s="122"/>
      <c r="N216" s="122"/>
      <c r="O216" s="122"/>
      <c r="P216" s="122"/>
      <c r="Q216" s="122"/>
      <c r="R216" s="122"/>
    </row>
    <row r="217" spans="1:18" ht="15.75" customHeight="1">
      <c r="A217" s="122"/>
      <c r="B217" s="122"/>
      <c r="C217" s="122"/>
      <c r="D217" s="122"/>
      <c r="E217" s="122"/>
      <c r="F217" s="122"/>
      <c r="G217" s="122"/>
      <c r="H217" s="122"/>
      <c r="I217" s="122"/>
      <c r="J217" s="122"/>
      <c r="K217" s="122"/>
      <c r="L217" s="122"/>
      <c r="M217" s="122"/>
      <c r="N217" s="122"/>
      <c r="O217" s="122"/>
      <c r="P217" s="122"/>
      <c r="Q217" s="122"/>
      <c r="R217" s="122"/>
    </row>
    <row r="218" spans="1:18" ht="15.75" customHeight="1">
      <c r="A218" s="122"/>
      <c r="B218" s="122"/>
      <c r="C218" s="122"/>
      <c r="D218" s="122"/>
      <c r="E218" s="122"/>
      <c r="F218" s="122"/>
      <c r="G218" s="122"/>
      <c r="H218" s="122"/>
      <c r="I218" s="122"/>
      <c r="J218" s="122"/>
      <c r="K218" s="122"/>
      <c r="L218" s="122"/>
      <c r="M218" s="122"/>
      <c r="N218" s="122"/>
      <c r="O218" s="122"/>
      <c r="P218" s="122"/>
      <c r="Q218" s="122"/>
      <c r="R218" s="122"/>
    </row>
    <row r="219" spans="1:18" ht="15.75" customHeight="1">
      <c r="A219" s="122"/>
      <c r="B219" s="122"/>
      <c r="C219" s="122"/>
      <c r="D219" s="122"/>
      <c r="E219" s="122"/>
      <c r="F219" s="122"/>
      <c r="G219" s="122"/>
      <c r="H219" s="122"/>
      <c r="I219" s="122"/>
      <c r="J219" s="122"/>
      <c r="K219" s="122"/>
      <c r="L219" s="122"/>
      <c r="M219" s="122"/>
      <c r="N219" s="122"/>
      <c r="O219" s="122"/>
      <c r="P219" s="122"/>
      <c r="Q219" s="122"/>
      <c r="R219" s="122"/>
    </row>
    <row r="220" spans="1:18" ht="15.75" customHeight="1">
      <c r="A220" s="122"/>
      <c r="B220" s="122"/>
      <c r="C220" s="122"/>
      <c r="D220" s="122"/>
      <c r="E220" s="122"/>
      <c r="F220" s="122"/>
      <c r="G220" s="122"/>
      <c r="H220" s="122"/>
      <c r="I220" s="122"/>
      <c r="J220" s="122"/>
      <c r="K220" s="122"/>
      <c r="L220" s="122"/>
      <c r="M220" s="122"/>
      <c r="N220" s="122"/>
      <c r="O220" s="122"/>
      <c r="P220" s="122"/>
      <c r="Q220" s="122"/>
      <c r="R220" s="122"/>
    </row>
    <row r="221" spans="1:18" ht="15.75" customHeight="1">
      <c r="A221" s="122"/>
      <c r="B221" s="122"/>
      <c r="C221" s="122"/>
      <c r="D221" s="122"/>
      <c r="E221" s="122"/>
      <c r="F221" s="122"/>
      <c r="G221" s="122"/>
      <c r="H221" s="122"/>
      <c r="I221" s="122"/>
      <c r="J221" s="122"/>
      <c r="K221" s="122"/>
      <c r="L221" s="122"/>
      <c r="M221" s="122"/>
      <c r="N221" s="122"/>
      <c r="O221" s="122"/>
      <c r="P221" s="122"/>
      <c r="Q221" s="122"/>
      <c r="R221" s="122"/>
    </row>
    <row r="222" spans="1:18" ht="15.75" customHeight="1">
      <c r="A222" s="122"/>
      <c r="B222" s="122"/>
      <c r="C222" s="122"/>
      <c r="D222" s="122"/>
      <c r="E222" s="122"/>
      <c r="F222" s="122"/>
      <c r="G222" s="122"/>
      <c r="H222" s="122"/>
      <c r="I222" s="122"/>
      <c r="J222" s="122"/>
      <c r="K222" s="122"/>
      <c r="L222" s="122"/>
      <c r="M222" s="122"/>
      <c r="N222" s="122"/>
      <c r="O222" s="122"/>
      <c r="P222" s="122"/>
      <c r="Q222" s="122"/>
      <c r="R222" s="122"/>
    </row>
    <row r="223" spans="1:18" ht="15.75" customHeight="1">
      <c r="A223" s="122"/>
      <c r="B223" s="122"/>
      <c r="C223" s="122"/>
      <c r="D223" s="122"/>
      <c r="E223" s="122"/>
      <c r="F223" s="122"/>
      <c r="G223" s="122"/>
      <c r="H223" s="122"/>
      <c r="I223" s="122"/>
      <c r="J223" s="122"/>
      <c r="K223" s="122"/>
      <c r="L223" s="122"/>
      <c r="M223" s="122"/>
      <c r="N223" s="122"/>
      <c r="O223" s="122"/>
      <c r="P223" s="122"/>
      <c r="Q223" s="122"/>
      <c r="R223" s="122"/>
    </row>
    <row r="224" spans="1:18" ht="15.75" customHeight="1">
      <c r="A224" s="122"/>
      <c r="B224" s="122"/>
      <c r="C224" s="122"/>
      <c r="D224" s="122"/>
      <c r="E224" s="122"/>
      <c r="F224" s="122"/>
      <c r="G224" s="122"/>
      <c r="H224" s="122"/>
      <c r="I224" s="122"/>
      <c r="J224" s="122"/>
      <c r="K224" s="122"/>
      <c r="L224" s="122"/>
      <c r="M224" s="122"/>
      <c r="N224" s="122"/>
      <c r="O224" s="122"/>
      <c r="P224" s="122"/>
      <c r="Q224" s="122"/>
      <c r="R224" s="122"/>
    </row>
    <row r="225" spans="1:18" ht="15.75" customHeight="1">
      <c r="A225" s="122"/>
      <c r="B225" s="122"/>
      <c r="C225" s="122"/>
      <c r="D225" s="122"/>
      <c r="E225" s="122"/>
      <c r="F225" s="122"/>
      <c r="G225" s="122"/>
      <c r="H225" s="122"/>
      <c r="I225" s="122"/>
      <c r="J225" s="122"/>
      <c r="K225" s="122"/>
      <c r="L225" s="122"/>
      <c r="M225" s="122"/>
      <c r="N225" s="122"/>
      <c r="O225" s="122"/>
      <c r="P225" s="122"/>
      <c r="Q225" s="122"/>
      <c r="R225" s="122"/>
    </row>
    <row r="226" spans="1:18" ht="15.75" customHeight="1">
      <c r="A226" s="122"/>
      <c r="B226" s="122"/>
      <c r="C226" s="122"/>
      <c r="D226" s="122"/>
      <c r="E226" s="122"/>
      <c r="F226" s="122"/>
      <c r="G226" s="122"/>
      <c r="H226" s="122"/>
      <c r="I226" s="122"/>
      <c r="J226" s="122"/>
      <c r="K226" s="122"/>
      <c r="L226" s="122"/>
      <c r="M226" s="122"/>
      <c r="N226" s="122"/>
      <c r="O226" s="122"/>
      <c r="P226" s="122"/>
      <c r="Q226" s="122"/>
      <c r="R226" s="122"/>
    </row>
    <row r="227" spans="1:18" ht="15.75" customHeight="1">
      <c r="A227" s="122"/>
      <c r="B227" s="122"/>
      <c r="C227" s="122"/>
      <c r="D227" s="122"/>
      <c r="E227" s="122"/>
      <c r="F227" s="122"/>
      <c r="G227" s="122"/>
      <c r="H227" s="122"/>
      <c r="I227" s="122"/>
      <c r="J227" s="122"/>
      <c r="K227" s="122"/>
      <c r="L227" s="122"/>
      <c r="M227" s="122"/>
      <c r="N227" s="122"/>
      <c r="O227" s="122"/>
      <c r="P227" s="122"/>
      <c r="Q227" s="122"/>
      <c r="R227" s="122"/>
    </row>
    <row r="228" spans="1:18" ht="15.75" customHeight="1">
      <c r="A228" s="122"/>
      <c r="B228" s="122"/>
      <c r="C228" s="122"/>
      <c r="D228" s="122"/>
      <c r="E228" s="122"/>
      <c r="F228" s="122"/>
      <c r="G228" s="122"/>
      <c r="H228" s="122"/>
      <c r="I228" s="122"/>
      <c r="J228" s="122"/>
      <c r="K228" s="122"/>
      <c r="L228" s="122"/>
      <c r="M228" s="122"/>
      <c r="N228" s="122"/>
      <c r="O228" s="122"/>
      <c r="P228" s="122"/>
      <c r="Q228" s="122"/>
      <c r="R228" s="122"/>
    </row>
    <row r="229" spans="1:18" ht="15.75" customHeight="1">
      <c r="A229" s="122"/>
      <c r="B229" s="122"/>
      <c r="C229" s="122"/>
      <c r="D229" s="122"/>
      <c r="E229" s="122"/>
      <c r="F229" s="122"/>
      <c r="G229" s="122"/>
      <c r="H229" s="122"/>
      <c r="I229" s="122"/>
      <c r="J229" s="122"/>
      <c r="K229" s="122"/>
      <c r="L229" s="122"/>
      <c r="M229" s="122"/>
      <c r="N229" s="122"/>
      <c r="O229" s="122"/>
      <c r="P229" s="122"/>
      <c r="Q229" s="122"/>
      <c r="R229" s="122"/>
    </row>
    <row r="230" spans="1:18" ht="15.75" customHeight="1">
      <c r="A230" s="122"/>
      <c r="B230" s="122"/>
      <c r="C230" s="122"/>
      <c r="D230" s="122"/>
      <c r="E230" s="122"/>
      <c r="F230" s="122"/>
      <c r="G230" s="122"/>
      <c r="H230" s="122"/>
      <c r="I230" s="122"/>
      <c r="J230" s="122"/>
      <c r="K230" s="122"/>
      <c r="L230" s="122"/>
      <c r="M230" s="122"/>
      <c r="N230" s="122"/>
      <c r="O230" s="122"/>
      <c r="P230" s="122"/>
      <c r="Q230" s="122"/>
      <c r="R230" s="122"/>
    </row>
    <row r="231" spans="1:18" ht="15.75" customHeight="1">
      <c r="A231" s="122"/>
      <c r="B231" s="122"/>
      <c r="C231" s="122"/>
      <c r="D231" s="122"/>
      <c r="E231" s="122"/>
      <c r="F231" s="122"/>
      <c r="G231" s="122"/>
      <c r="H231" s="122"/>
      <c r="I231" s="122"/>
      <c r="J231" s="122"/>
      <c r="K231" s="122"/>
      <c r="L231" s="122"/>
      <c r="M231" s="122"/>
      <c r="N231" s="122"/>
      <c r="O231" s="122"/>
      <c r="P231" s="122"/>
      <c r="Q231" s="122"/>
      <c r="R231" s="122"/>
    </row>
    <row r="232" spans="1:18" ht="15.75" customHeight="1">
      <c r="A232" s="122"/>
      <c r="B232" s="122"/>
      <c r="C232" s="122"/>
      <c r="D232" s="122"/>
      <c r="E232" s="122"/>
      <c r="F232" s="122"/>
      <c r="G232" s="122"/>
      <c r="H232" s="122"/>
      <c r="I232" s="122"/>
      <c r="J232" s="122"/>
      <c r="K232" s="122"/>
      <c r="L232" s="122"/>
      <c r="M232" s="122"/>
      <c r="N232" s="122"/>
      <c r="O232" s="122"/>
      <c r="P232" s="122"/>
      <c r="Q232" s="122"/>
      <c r="R232" s="122"/>
    </row>
    <row r="233" spans="1:18" ht="15.75" customHeight="1">
      <c r="A233" s="122"/>
      <c r="B233" s="122"/>
      <c r="C233" s="122"/>
      <c r="D233" s="122"/>
      <c r="E233" s="122"/>
      <c r="F233" s="122"/>
      <c r="G233" s="122"/>
      <c r="H233" s="122"/>
      <c r="I233" s="122"/>
      <c r="J233" s="122"/>
      <c r="K233" s="122"/>
      <c r="L233" s="122"/>
      <c r="M233" s="122"/>
      <c r="N233" s="122"/>
      <c r="O233" s="122"/>
      <c r="P233" s="122"/>
      <c r="Q233" s="122"/>
      <c r="R233" s="122"/>
    </row>
    <row r="234" spans="1:18" ht="15.75" customHeight="1">
      <c r="A234" s="122"/>
      <c r="B234" s="122"/>
      <c r="C234" s="122"/>
      <c r="D234" s="122"/>
      <c r="E234" s="122"/>
      <c r="F234" s="122"/>
      <c r="G234" s="122"/>
      <c r="H234" s="122"/>
      <c r="I234" s="122"/>
      <c r="J234" s="122"/>
      <c r="K234" s="122"/>
      <c r="L234" s="122"/>
      <c r="M234" s="122"/>
      <c r="N234" s="122"/>
      <c r="O234" s="122"/>
      <c r="P234" s="122"/>
      <c r="Q234" s="122"/>
      <c r="R234" s="122"/>
    </row>
    <row r="235" spans="1:18" ht="15.75" customHeight="1">
      <c r="A235" s="122"/>
      <c r="B235" s="122"/>
      <c r="C235" s="122"/>
      <c r="D235" s="122"/>
      <c r="E235" s="122"/>
      <c r="F235" s="122"/>
      <c r="G235" s="122"/>
      <c r="H235" s="122"/>
      <c r="I235" s="122"/>
      <c r="J235" s="122"/>
      <c r="K235" s="122"/>
      <c r="L235" s="122"/>
      <c r="M235" s="122"/>
      <c r="N235" s="122"/>
      <c r="O235" s="122"/>
      <c r="P235" s="122"/>
      <c r="Q235" s="122"/>
      <c r="R235" s="122"/>
    </row>
    <row r="236" spans="1:18" ht="15.75" customHeight="1">
      <c r="A236" s="122"/>
      <c r="B236" s="122"/>
      <c r="C236" s="122"/>
      <c r="D236" s="122"/>
      <c r="E236" s="122"/>
      <c r="F236" s="122"/>
      <c r="G236" s="122"/>
      <c r="H236" s="122"/>
      <c r="I236" s="122"/>
      <c r="J236" s="122"/>
      <c r="K236" s="122"/>
      <c r="L236" s="122"/>
      <c r="M236" s="122"/>
      <c r="N236" s="122"/>
      <c r="O236" s="122"/>
      <c r="P236" s="122"/>
      <c r="Q236" s="122"/>
      <c r="R236" s="122"/>
    </row>
    <row r="237" spans="1:18" ht="15.75" customHeight="1">
      <c r="A237" s="122"/>
      <c r="B237" s="122"/>
      <c r="C237" s="122"/>
      <c r="D237" s="122"/>
      <c r="E237" s="122"/>
      <c r="F237" s="122"/>
      <c r="G237" s="122"/>
      <c r="H237" s="122"/>
      <c r="I237" s="122"/>
      <c r="J237" s="122"/>
      <c r="K237" s="122"/>
      <c r="L237" s="122"/>
      <c r="M237" s="122"/>
      <c r="N237" s="122"/>
      <c r="O237" s="122"/>
      <c r="P237" s="122"/>
      <c r="Q237" s="122"/>
      <c r="R237" s="122"/>
    </row>
    <row r="238" spans="1:18" ht="15.75" customHeight="1">
      <c r="A238" s="122"/>
      <c r="B238" s="122"/>
      <c r="C238" s="122"/>
      <c r="D238" s="122"/>
      <c r="E238" s="122"/>
      <c r="F238" s="122"/>
      <c r="G238" s="122"/>
      <c r="H238" s="122"/>
      <c r="I238" s="122"/>
      <c r="J238" s="122"/>
      <c r="K238" s="122"/>
      <c r="L238" s="122"/>
      <c r="M238" s="122"/>
      <c r="N238" s="122"/>
      <c r="O238" s="122"/>
      <c r="P238" s="122"/>
      <c r="Q238" s="122"/>
      <c r="R238" s="122"/>
    </row>
    <row r="239" spans="1:18" ht="15.75" customHeight="1">
      <c r="A239" s="122"/>
      <c r="B239" s="122"/>
      <c r="C239" s="122"/>
      <c r="D239" s="122"/>
      <c r="E239" s="122"/>
      <c r="F239" s="122"/>
      <c r="G239" s="122"/>
      <c r="H239" s="122"/>
      <c r="I239" s="122"/>
      <c r="J239" s="122"/>
      <c r="K239" s="122"/>
      <c r="L239" s="122"/>
      <c r="M239" s="122"/>
      <c r="N239" s="122"/>
      <c r="O239" s="122"/>
      <c r="P239" s="122"/>
      <c r="Q239" s="122"/>
      <c r="R239" s="122"/>
    </row>
    <row r="240" spans="1:18" ht="15.75" customHeight="1">
      <c r="A240" s="122"/>
      <c r="B240" s="122"/>
      <c r="C240" s="122"/>
      <c r="D240" s="122"/>
      <c r="E240" s="122"/>
      <c r="F240" s="122"/>
      <c r="G240" s="122"/>
      <c r="H240" s="122"/>
      <c r="I240" s="122"/>
      <c r="J240" s="122"/>
      <c r="K240" s="122"/>
      <c r="L240" s="122"/>
      <c r="M240" s="122"/>
      <c r="N240" s="122"/>
      <c r="O240" s="122"/>
      <c r="P240" s="122"/>
      <c r="Q240" s="122"/>
      <c r="R240" s="122"/>
    </row>
    <row r="241" spans="1:18" ht="15.75" customHeight="1">
      <c r="A241" s="122"/>
      <c r="B241" s="122"/>
      <c r="C241" s="122"/>
      <c r="D241" s="122"/>
      <c r="E241" s="122"/>
      <c r="F241" s="122"/>
      <c r="G241" s="122"/>
      <c r="H241" s="122"/>
      <c r="I241" s="122"/>
      <c r="J241" s="122"/>
      <c r="K241" s="122"/>
      <c r="L241" s="122"/>
      <c r="M241" s="122"/>
      <c r="N241" s="122"/>
      <c r="O241" s="122"/>
      <c r="P241" s="122"/>
      <c r="Q241" s="122"/>
      <c r="R241" s="122"/>
    </row>
    <row r="242" spans="1:18" ht="15.75" customHeight="1">
      <c r="A242" s="122"/>
      <c r="B242" s="122"/>
      <c r="C242" s="122"/>
      <c r="D242" s="122"/>
      <c r="E242" s="122"/>
      <c r="F242" s="122"/>
      <c r="G242" s="122"/>
      <c r="H242" s="122"/>
      <c r="I242" s="122"/>
      <c r="J242" s="122"/>
      <c r="K242" s="122"/>
      <c r="L242" s="122"/>
      <c r="M242" s="122"/>
      <c r="N242" s="122"/>
      <c r="O242" s="122"/>
      <c r="P242" s="122"/>
      <c r="Q242" s="122"/>
      <c r="R242" s="122"/>
    </row>
    <row r="243" spans="1:18" ht="15.75" customHeight="1">
      <c r="A243" s="122"/>
      <c r="B243" s="122"/>
      <c r="C243" s="122"/>
      <c r="D243" s="122"/>
      <c r="E243" s="122"/>
      <c r="F243" s="122"/>
      <c r="G243" s="122"/>
      <c r="H243" s="122"/>
      <c r="I243" s="122"/>
      <c r="J243" s="122"/>
      <c r="K243" s="122"/>
      <c r="L243" s="122"/>
      <c r="M243" s="122"/>
      <c r="N243" s="122"/>
      <c r="O243" s="122"/>
      <c r="P243" s="122"/>
      <c r="Q243" s="122"/>
      <c r="R243" s="122"/>
    </row>
    <row r="244" spans="1:18" ht="15.75" customHeight="1">
      <c r="A244" s="122"/>
      <c r="B244" s="122"/>
      <c r="C244" s="122"/>
      <c r="D244" s="122"/>
      <c r="E244" s="122"/>
      <c r="F244" s="122"/>
      <c r="G244" s="122"/>
      <c r="H244" s="122"/>
      <c r="I244" s="122"/>
      <c r="J244" s="122"/>
      <c r="K244" s="122"/>
      <c r="L244" s="122"/>
      <c r="M244" s="122"/>
      <c r="N244" s="122"/>
      <c r="O244" s="122"/>
      <c r="P244" s="122"/>
      <c r="Q244" s="122"/>
      <c r="R244" s="122"/>
    </row>
    <row r="245" spans="1:18" ht="15.75" customHeight="1">
      <c r="A245" s="122"/>
      <c r="B245" s="122"/>
      <c r="C245" s="122"/>
      <c r="D245" s="122"/>
      <c r="E245" s="122"/>
      <c r="F245" s="122"/>
      <c r="G245" s="122"/>
      <c r="H245" s="122"/>
      <c r="I245" s="122"/>
      <c r="J245" s="122"/>
      <c r="K245" s="122"/>
      <c r="L245" s="122"/>
      <c r="M245" s="122"/>
      <c r="N245" s="122"/>
      <c r="O245" s="122"/>
      <c r="P245" s="122"/>
      <c r="Q245" s="122"/>
      <c r="R245" s="122"/>
    </row>
    <row r="246" spans="1:18" ht="15.75" customHeight="1">
      <c r="A246" s="122"/>
      <c r="B246" s="122"/>
      <c r="C246" s="122"/>
      <c r="D246" s="122"/>
      <c r="E246" s="122"/>
      <c r="F246" s="122"/>
      <c r="G246" s="122"/>
      <c r="H246" s="122"/>
      <c r="I246" s="122"/>
      <c r="J246" s="122"/>
      <c r="K246" s="122"/>
      <c r="L246" s="122"/>
      <c r="M246" s="122"/>
      <c r="N246" s="122"/>
      <c r="O246" s="122"/>
      <c r="P246" s="122"/>
      <c r="Q246" s="122"/>
      <c r="R246" s="122"/>
    </row>
    <row r="247" spans="1:18" ht="15.75" customHeight="1">
      <c r="A247" s="122"/>
      <c r="B247" s="122"/>
      <c r="C247" s="122"/>
      <c r="D247" s="122"/>
      <c r="E247" s="122"/>
      <c r="F247" s="122"/>
      <c r="G247" s="122"/>
      <c r="H247" s="122"/>
      <c r="I247" s="122"/>
      <c r="J247" s="122"/>
      <c r="K247" s="122"/>
      <c r="L247" s="122"/>
      <c r="M247" s="122"/>
      <c r="N247" s="122"/>
      <c r="O247" s="122"/>
      <c r="P247" s="122"/>
      <c r="Q247" s="122"/>
      <c r="R247" s="122"/>
    </row>
    <row r="248" spans="1:18" ht="15.75" customHeight="1">
      <c r="A248" s="122"/>
      <c r="B248" s="122"/>
      <c r="C248" s="122"/>
      <c r="D248" s="122"/>
      <c r="E248" s="122"/>
      <c r="F248" s="122"/>
      <c r="G248" s="122"/>
      <c r="H248" s="122"/>
      <c r="I248" s="122"/>
      <c r="J248" s="122"/>
      <c r="K248" s="122"/>
      <c r="L248" s="122"/>
      <c r="M248" s="122"/>
      <c r="N248" s="122"/>
      <c r="O248" s="122"/>
      <c r="P248" s="122"/>
      <c r="Q248" s="122"/>
      <c r="R248" s="122"/>
    </row>
    <row r="249" spans="1:18" ht="15.75" customHeight="1">
      <c r="A249" s="122"/>
      <c r="B249" s="122"/>
      <c r="C249" s="122"/>
      <c r="D249" s="122"/>
      <c r="E249" s="122"/>
      <c r="F249" s="122"/>
      <c r="G249" s="122"/>
      <c r="H249" s="122"/>
      <c r="I249" s="122"/>
      <c r="J249" s="122"/>
      <c r="K249" s="122"/>
      <c r="L249" s="122"/>
      <c r="M249" s="122"/>
      <c r="N249" s="122"/>
      <c r="O249" s="122"/>
      <c r="P249" s="122"/>
      <c r="Q249" s="122"/>
      <c r="R249" s="122"/>
    </row>
    <row r="250" spans="1:18" ht="15.75" customHeight="1">
      <c r="A250" s="122"/>
      <c r="B250" s="122"/>
      <c r="C250" s="122"/>
      <c r="D250" s="122"/>
      <c r="E250" s="122"/>
      <c r="F250" s="122"/>
      <c r="G250" s="122"/>
      <c r="H250" s="122"/>
      <c r="I250" s="122"/>
      <c r="J250" s="122"/>
      <c r="K250" s="122"/>
      <c r="L250" s="122"/>
      <c r="M250" s="122"/>
      <c r="N250" s="122"/>
      <c r="O250" s="122"/>
      <c r="P250" s="122"/>
      <c r="Q250" s="122"/>
      <c r="R250" s="122"/>
    </row>
    <row r="251" spans="1:18" ht="15.75" customHeight="1">
      <c r="A251" s="122"/>
      <c r="B251" s="122"/>
      <c r="C251" s="122"/>
      <c r="D251" s="122"/>
      <c r="E251" s="122"/>
      <c r="F251" s="122"/>
      <c r="G251" s="122"/>
      <c r="H251" s="122"/>
      <c r="I251" s="122"/>
      <c r="J251" s="122"/>
      <c r="K251" s="122"/>
      <c r="L251" s="122"/>
      <c r="M251" s="122"/>
      <c r="N251" s="122"/>
      <c r="O251" s="122"/>
      <c r="P251" s="122"/>
      <c r="Q251" s="122"/>
      <c r="R251" s="122"/>
    </row>
    <row r="252" spans="1:18" ht="15.75" customHeight="1">
      <c r="A252" s="122"/>
      <c r="B252" s="122"/>
      <c r="C252" s="122"/>
      <c r="D252" s="122"/>
      <c r="E252" s="122"/>
      <c r="F252" s="122"/>
      <c r="G252" s="122"/>
      <c r="H252" s="122"/>
      <c r="I252" s="122"/>
      <c r="J252" s="122"/>
      <c r="K252" s="122"/>
      <c r="L252" s="122"/>
      <c r="M252" s="122"/>
      <c r="N252" s="122"/>
      <c r="O252" s="122"/>
      <c r="P252" s="122"/>
      <c r="Q252" s="122"/>
      <c r="R252" s="122"/>
    </row>
    <row r="253" spans="1:18" ht="15.75" customHeight="1">
      <c r="A253" s="122"/>
      <c r="B253" s="122"/>
      <c r="C253" s="122"/>
      <c r="D253" s="122"/>
      <c r="E253" s="122"/>
      <c r="F253" s="122"/>
      <c r="G253" s="122"/>
      <c r="H253" s="122"/>
      <c r="I253" s="122"/>
      <c r="J253" s="122"/>
      <c r="K253" s="122"/>
      <c r="L253" s="122"/>
      <c r="M253" s="122"/>
      <c r="N253" s="122"/>
      <c r="O253" s="122"/>
      <c r="P253" s="122"/>
      <c r="Q253" s="122"/>
      <c r="R253" s="122"/>
    </row>
    <row r="254" spans="1:18" ht="15.75" customHeight="1">
      <c r="A254" s="122"/>
      <c r="B254" s="122"/>
      <c r="C254" s="122"/>
      <c r="D254" s="122"/>
      <c r="E254" s="122"/>
      <c r="F254" s="122"/>
      <c r="G254" s="122"/>
      <c r="H254" s="122"/>
      <c r="I254" s="122"/>
      <c r="J254" s="122"/>
      <c r="K254" s="122"/>
      <c r="L254" s="122"/>
      <c r="M254" s="122"/>
      <c r="N254" s="122"/>
      <c r="O254" s="122"/>
      <c r="P254" s="122"/>
      <c r="Q254" s="122"/>
      <c r="R254" s="122"/>
    </row>
    <row r="255" spans="1:18" ht="15.75" customHeight="1">
      <c r="A255" s="122"/>
      <c r="B255" s="122"/>
      <c r="C255" s="122"/>
      <c r="D255" s="122"/>
      <c r="E255" s="122"/>
      <c r="F255" s="122"/>
      <c r="G255" s="122"/>
      <c r="H255" s="122"/>
      <c r="I255" s="122"/>
      <c r="J255" s="122"/>
      <c r="K255" s="122"/>
      <c r="L255" s="122"/>
      <c r="M255" s="122"/>
      <c r="N255" s="122"/>
      <c r="O255" s="122"/>
      <c r="P255" s="122"/>
      <c r="Q255" s="122"/>
      <c r="R255" s="122"/>
    </row>
    <row r="256" spans="1:18" ht="15.75" customHeight="1">
      <c r="A256" s="122"/>
      <c r="B256" s="122"/>
      <c r="C256" s="122"/>
      <c r="D256" s="122"/>
      <c r="E256" s="122"/>
      <c r="F256" s="122"/>
      <c r="G256" s="122"/>
      <c r="H256" s="122"/>
      <c r="I256" s="122"/>
      <c r="J256" s="122"/>
      <c r="K256" s="122"/>
      <c r="L256" s="122"/>
      <c r="M256" s="122"/>
      <c r="N256" s="122"/>
      <c r="O256" s="122"/>
      <c r="P256" s="122"/>
      <c r="Q256" s="122"/>
      <c r="R256" s="122"/>
    </row>
    <row r="257" spans="1:18" ht="15.75" customHeight="1">
      <c r="A257" s="122"/>
      <c r="B257" s="122"/>
      <c r="C257" s="122"/>
      <c r="D257" s="122"/>
      <c r="E257" s="122"/>
      <c r="F257" s="122"/>
      <c r="G257" s="122"/>
      <c r="H257" s="122"/>
      <c r="I257" s="122"/>
      <c r="J257" s="122"/>
      <c r="K257" s="122"/>
      <c r="L257" s="122"/>
      <c r="M257" s="122"/>
      <c r="N257" s="122"/>
      <c r="O257" s="122"/>
      <c r="P257" s="122"/>
      <c r="Q257" s="122"/>
      <c r="R257" s="122"/>
    </row>
    <row r="258" spans="1:18" ht="15.75" customHeight="1">
      <c r="A258" s="122"/>
      <c r="B258" s="122"/>
      <c r="C258" s="122"/>
      <c r="D258" s="122"/>
      <c r="E258" s="122"/>
      <c r="F258" s="122"/>
      <c r="G258" s="122"/>
      <c r="H258" s="122"/>
      <c r="I258" s="122"/>
      <c r="J258" s="122"/>
      <c r="K258" s="122"/>
      <c r="L258" s="122"/>
      <c r="M258" s="122"/>
      <c r="N258" s="122"/>
      <c r="O258" s="122"/>
      <c r="P258" s="122"/>
      <c r="Q258" s="122"/>
      <c r="R258" s="122"/>
    </row>
    <row r="259" spans="1:18" ht="15.75" customHeight="1"/>
    <row r="260" spans="1:18" ht="15.75" customHeight="1"/>
    <row r="261" spans="1:18" ht="15.75" customHeight="1"/>
    <row r="262" spans="1:18" ht="15.75" customHeight="1"/>
    <row r="263" spans="1:18" ht="15.75" customHeight="1"/>
    <row r="264" spans="1:18" ht="15.75" customHeight="1"/>
    <row r="265" spans="1:18" ht="15.75" customHeight="1"/>
    <row r="266" spans="1:18" ht="15.75" customHeight="1"/>
    <row r="267" spans="1:18" ht="15.75" customHeight="1"/>
    <row r="268" spans="1:18" ht="15.75" customHeight="1"/>
    <row r="269" spans="1:18" ht="15.75" customHeight="1"/>
    <row r="270" spans="1:18" ht="15.75" customHeight="1"/>
    <row r="271" spans="1:18" ht="15.75" customHeight="1"/>
    <row r="272" spans="1: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44">
    <mergeCell ref="A1:Q1"/>
    <mergeCell ref="A4:Q4"/>
    <mergeCell ref="M6:M8"/>
    <mergeCell ref="Q6:R7"/>
    <mergeCell ref="G7:G8"/>
    <mergeCell ref="H7:H8"/>
    <mergeCell ref="A6:A8"/>
    <mergeCell ref="L6:L8"/>
    <mergeCell ref="K6:K8"/>
    <mergeCell ref="I7:I8"/>
    <mergeCell ref="J7:J8"/>
    <mergeCell ref="B6:B8"/>
    <mergeCell ref="C6:C8"/>
    <mergeCell ref="E7:E8"/>
    <mergeCell ref="D7:D8"/>
    <mergeCell ref="F7:F8"/>
    <mergeCell ref="A2:Q2"/>
    <mergeCell ref="A3:Q3"/>
    <mergeCell ref="E33:E34"/>
    <mergeCell ref="F33:F34"/>
    <mergeCell ref="G33:G34"/>
    <mergeCell ref="I33:I34"/>
    <mergeCell ref="J33:J34"/>
    <mergeCell ref="D6:J6"/>
    <mergeCell ref="N6:N8"/>
    <mergeCell ref="O6:O8"/>
    <mergeCell ref="P6:P8"/>
    <mergeCell ref="D32:J32"/>
    <mergeCell ref="A26:R26"/>
    <mergeCell ref="A29:R29"/>
    <mergeCell ref="K32:K34"/>
    <mergeCell ref="L32:L34"/>
    <mergeCell ref="A28:R28"/>
    <mergeCell ref="A27:R27"/>
    <mergeCell ref="B32:B34"/>
    <mergeCell ref="C32:C34"/>
    <mergeCell ref="D33:D34"/>
    <mergeCell ref="H33:H34"/>
    <mergeCell ref="M32:M34"/>
    <mergeCell ref="Q32:R33"/>
    <mergeCell ref="A32:A34"/>
    <mergeCell ref="N32:N34"/>
    <mergeCell ref="O32:O34"/>
    <mergeCell ref="P32:P34"/>
  </mergeCells>
  <printOptions horizontalCentered="1"/>
  <pageMargins left="0.27559055118110237" right="0.35433070866141736" top="0.35433070866141736" bottom="0.9055118110236221" header="0" footer="0.31496062992125984"/>
  <pageSetup scale="68" fitToHeight="0" orientation="landscape" r:id="rId1"/>
  <headerFooter alignWithMargins="0">
    <oddFooter xml:space="preserve">&amp;L&amp;12Lic. Carlos Orsoe Morales Vázquez          Presidente Municipal&amp;C&amp;12Lic. Karla Burguete Torrestiana  Sindica Municipal&amp;R&amp;12Lic. Carlos Agustin Gorrosino Hernández        Tesorero Municipal             &amp;11&amp;K00+000.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U1004"/>
  <sheetViews>
    <sheetView workbookViewId="0">
      <selection sqref="A1:L1"/>
    </sheetView>
  </sheetViews>
  <sheetFormatPr baseColWidth="10" defaultColWidth="14.42578125" defaultRowHeight="15" customHeight="1"/>
  <cols>
    <col min="1" max="1" width="4.42578125" customWidth="1"/>
    <col min="2" max="2" width="5.28515625" customWidth="1"/>
    <col min="3" max="3" width="9.140625" customWidth="1"/>
    <col min="4" max="4" width="6.85546875" customWidth="1"/>
    <col min="5" max="5" width="8.140625" customWidth="1"/>
    <col min="6" max="6" width="6.7109375" customWidth="1"/>
    <col min="7" max="7" width="7" customWidth="1"/>
    <col min="8" max="8" width="9.7109375" customWidth="1"/>
    <col min="9" max="9" width="44" customWidth="1"/>
    <col min="10" max="10" width="17.85546875" customWidth="1"/>
    <col min="11" max="11" width="13.140625" customWidth="1"/>
    <col min="12" max="12" width="17" customWidth="1"/>
    <col min="13" max="20" width="7.5703125" customWidth="1"/>
    <col min="21" max="21" width="15.140625" customWidth="1"/>
  </cols>
  <sheetData>
    <row r="1" spans="1:21" ht="19.5" customHeight="1">
      <c r="A1" s="560"/>
      <c r="B1" s="477"/>
      <c r="C1" s="477"/>
      <c r="D1" s="477"/>
      <c r="E1" s="477"/>
      <c r="F1" s="477"/>
      <c r="G1" s="477"/>
      <c r="H1" s="477"/>
      <c r="I1" s="477"/>
      <c r="J1" s="477"/>
      <c r="K1" s="477"/>
      <c r="L1" s="477"/>
      <c r="M1" s="139"/>
      <c r="N1" s="139"/>
      <c r="O1" s="139"/>
      <c r="P1" s="139"/>
      <c r="Q1" s="139"/>
      <c r="R1" s="2"/>
      <c r="S1" s="2"/>
      <c r="T1" s="2"/>
      <c r="U1" s="2"/>
    </row>
    <row r="2" spans="1:21" ht="19.5" customHeight="1">
      <c r="A2" s="559" t="s">
        <v>463</v>
      </c>
      <c r="B2" s="477"/>
      <c r="C2" s="477"/>
      <c r="D2" s="477"/>
      <c r="E2" s="477"/>
      <c r="F2" s="477"/>
      <c r="G2" s="477"/>
      <c r="H2" s="477"/>
      <c r="I2" s="477"/>
      <c r="J2" s="477"/>
      <c r="K2" s="477"/>
      <c r="L2" s="477"/>
      <c r="M2" s="148"/>
      <c r="N2" s="139"/>
      <c r="O2" s="139"/>
      <c r="P2" s="139"/>
      <c r="Q2" s="139"/>
      <c r="R2" s="2"/>
      <c r="S2" s="2"/>
      <c r="T2" s="2"/>
      <c r="U2" s="2"/>
    </row>
    <row r="3" spans="1:21" ht="19.5" customHeight="1">
      <c r="A3" s="559" t="s">
        <v>465</v>
      </c>
      <c r="B3" s="477"/>
      <c r="C3" s="477"/>
      <c r="D3" s="477"/>
      <c r="E3" s="477"/>
      <c r="F3" s="477"/>
      <c r="G3" s="477"/>
      <c r="H3" s="477"/>
      <c r="I3" s="477"/>
      <c r="J3" s="477"/>
      <c r="K3" s="477"/>
      <c r="L3" s="477"/>
      <c r="M3" s="148"/>
      <c r="N3" s="139"/>
      <c r="O3" s="139"/>
      <c r="P3" s="139"/>
      <c r="Q3" s="139"/>
      <c r="R3" s="2"/>
      <c r="S3" s="2"/>
      <c r="T3" s="2"/>
      <c r="U3" s="2"/>
    </row>
    <row r="4" spans="1:21" ht="19.5" customHeight="1">
      <c r="A4" s="559" t="s">
        <v>468</v>
      </c>
      <c r="B4" s="477"/>
      <c r="C4" s="477"/>
      <c r="D4" s="477"/>
      <c r="E4" s="477"/>
      <c r="F4" s="477"/>
      <c r="G4" s="477"/>
      <c r="H4" s="477"/>
      <c r="I4" s="477"/>
      <c r="J4" s="477"/>
      <c r="K4" s="477"/>
      <c r="L4" s="477"/>
      <c r="M4" s="148"/>
      <c r="N4" s="139"/>
      <c r="O4" s="139"/>
      <c r="P4" s="139"/>
      <c r="Q4" s="139"/>
      <c r="R4" s="2"/>
      <c r="S4" s="2"/>
      <c r="T4" s="2"/>
      <c r="U4" s="2"/>
    </row>
    <row r="5" spans="1:21" ht="19.5" customHeight="1">
      <c r="A5" s="559"/>
      <c r="B5" s="477"/>
      <c r="C5" s="477"/>
      <c r="D5" s="477"/>
      <c r="E5" s="477"/>
      <c r="F5" s="477"/>
      <c r="G5" s="477"/>
      <c r="H5" s="477"/>
      <c r="I5" s="477"/>
      <c r="J5" s="477"/>
      <c r="K5" s="477"/>
      <c r="L5" s="477"/>
      <c r="M5" s="222"/>
      <c r="N5" s="139"/>
      <c r="O5" s="139"/>
      <c r="P5" s="139"/>
      <c r="Q5" s="139"/>
      <c r="R5" s="2"/>
      <c r="S5" s="2"/>
      <c r="T5" s="2"/>
      <c r="U5" s="2"/>
    </row>
    <row r="6" spans="1:21" ht="15.75" customHeight="1">
      <c r="A6" s="223"/>
      <c r="B6" s="223"/>
      <c r="C6" s="223"/>
      <c r="D6" s="223"/>
      <c r="E6" s="223"/>
      <c r="F6" s="223"/>
      <c r="G6" s="223"/>
      <c r="H6" s="223"/>
      <c r="I6" s="223"/>
      <c r="J6" s="223"/>
      <c r="K6" s="223"/>
      <c r="L6" s="223"/>
      <c r="M6" s="148"/>
      <c r="N6" s="139"/>
      <c r="O6" s="139"/>
      <c r="P6" s="139"/>
      <c r="Q6" s="139"/>
      <c r="R6" s="2"/>
      <c r="S6" s="2"/>
      <c r="T6" s="2"/>
      <c r="U6" s="2"/>
    </row>
    <row r="7" spans="1:21" ht="15.75" customHeight="1">
      <c r="A7" s="223"/>
      <c r="B7" s="223"/>
      <c r="C7" s="223"/>
      <c r="D7" s="223"/>
      <c r="E7" s="223"/>
      <c r="F7" s="223"/>
      <c r="G7" s="223"/>
      <c r="H7" s="223"/>
      <c r="I7" s="223"/>
      <c r="J7" s="223"/>
      <c r="K7" s="223"/>
      <c r="L7" s="223"/>
      <c r="M7" s="148"/>
      <c r="N7" s="139"/>
      <c r="O7" s="139"/>
      <c r="P7" s="139"/>
      <c r="Q7" s="139"/>
      <c r="R7" s="2"/>
      <c r="S7" s="2"/>
      <c r="T7" s="2"/>
      <c r="U7" s="2"/>
    </row>
    <row r="8" spans="1:21" ht="15.75" customHeight="1" thickBot="1">
      <c r="A8" s="223"/>
      <c r="B8" s="223"/>
      <c r="C8" s="223"/>
      <c r="D8" s="223"/>
      <c r="E8" s="223"/>
      <c r="F8" s="223"/>
      <c r="G8" s="223"/>
      <c r="H8" s="223"/>
      <c r="I8" s="223"/>
      <c r="J8" s="223"/>
      <c r="K8" s="223"/>
      <c r="L8" s="223"/>
      <c r="M8" s="148"/>
      <c r="N8" s="139"/>
      <c r="O8" s="139"/>
      <c r="P8" s="139"/>
      <c r="Q8" s="139"/>
      <c r="R8" s="2"/>
      <c r="S8" s="2"/>
      <c r="T8" s="2"/>
      <c r="U8" s="2"/>
    </row>
    <row r="9" spans="1:21" ht="15.75" customHeight="1">
      <c r="A9" s="563" t="s">
        <v>472</v>
      </c>
      <c r="B9" s="557" t="s">
        <v>476</v>
      </c>
      <c r="C9" s="557" t="s">
        <v>478</v>
      </c>
      <c r="D9" s="554" t="s">
        <v>479</v>
      </c>
      <c r="E9" s="555"/>
      <c r="F9" s="555"/>
      <c r="G9" s="555"/>
      <c r="H9" s="556"/>
      <c r="I9" s="557" t="s">
        <v>541</v>
      </c>
      <c r="J9" s="557" t="s">
        <v>480</v>
      </c>
      <c r="K9" s="557" t="s">
        <v>481</v>
      </c>
      <c r="L9" s="551" t="s">
        <v>14</v>
      </c>
      <c r="M9" s="148"/>
      <c r="N9" s="139"/>
      <c r="O9" s="139"/>
      <c r="P9" s="139"/>
      <c r="Q9" s="139"/>
      <c r="R9" s="2"/>
      <c r="S9" s="2"/>
      <c r="T9" s="2"/>
      <c r="U9" s="2"/>
    </row>
    <row r="10" spans="1:21" ht="15.75" customHeight="1">
      <c r="A10" s="530"/>
      <c r="B10" s="523"/>
      <c r="C10" s="523"/>
      <c r="D10" s="561" t="s">
        <v>483</v>
      </c>
      <c r="E10" s="558" t="s">
        <v>484</v>
      </c>
      <c r="F10" s="558" t="s">
        <v>485</v>
      </c>
      <c r="G10" s="558" t="s">
        <v>486</v>
      </c>
      <c r="H10" s="558" t="s">
        <v>253</v>
      </c>
      <c r="I10" s="523"/>
      <c r="J10" s="523"/>
      <c r="K10" s="523"/>
      <c r="L10" s="552"/>
      <c r="M10" s="148"/>
      <c r="N10" s="139"/>
      <c r="O10" s="139"/>
      <c r="P10" s="139"/>
      <c r="Q10" s="139"/>
      <c r="R10" s="2"/>
      <c r="S10" s="2"/>
      <c r="T10" s="2"/>
      <c r="U10" s="2"/>
    </row>
    <row r="11" spans="1:21" ht="15.75" customHeight="1" thickBot="1">
      <c r="A11" s="531"/>
      <c r="B11" s="524"/>
      <c r="C11" s="524"/>
      <c r="D11" s="562"/>
      <c r="E11" s="524"/>
      <c r="F11" s="524"/>
      <c r="G11" s="524"/>
      <c r="H11" s="524"/>
      <c r="I11" s="524"/>
      <c r="J11" s="524"/>
      <c r="K11" s="524"/>
      <c r="L11" s="553"/>
      <c r="M11" s="148"/>
      <c r="N11" s="139"/>
      <c r="O11" s="139"/>
      <c r="P11" s="139"/>
      <c r="Q11" s="139"/>
      <c r="R11" s="2"/>
      <c r="S11" s="2"/>
      <c r="T11" s="2"/>
      <c r="U11" s="2"/>
    </row>
    <row r="12" spans="1:21" s="125" customFormat="1" ht="30" customHeight="1">
      <c r="A12" s="224" t="s">
        <v>322</v>
      </c>
      <c r="B12" s="225" t="s">
        <v>288</v>
      </c>
      <c r="C12" s="225" t="s">
        <v>92</v>
      </c>
      <c r="D12" s="226">
        <v>1</v>
      </c>
      <c r="E12" s="225" t="s">
        <v>524</v>
      </c>
      <c r="F12" s="225" t="s">
        <v>676</v>
      </c>
      <c r="G12" s="225" t="s">
        <v>609</v>
      </c>
      <c r="H12" s="227">
        <v>8321</v>
      </c>
      <c r="I12" s="228" t="s">
        <v>610</v>
      </c>
      <c r="J12" s="227" t="s">
        <v>523</v>
      </c>
      <c r="K12" s="229" t="s">
        <v>671</v>
      </c>
      <c r="L12" s="237">
        <v>129676750</v>
      </c>
      <c r="M12" s="148"/>
      <c r="N12" s="139"/>
      <c r="O12" s="139"/>
      <c r="P12" s="139"/>
      <c r="Q12" s="139"/>
      <c r="R12" s="2"/>
      <c r="S12" s="2"/>
      <c r="T12" s="2"/>
      <c r="U12" s="2"/>
    </row>
    <row r="13" spans="1:21" s="125" customFormat="1" ht="40.5" customHeight="1">
      <c r="A13" s="230" t="s">
        <v>322</v>
      </c>
      <c r="B13" s="250" t="s">
        <v>288</v>
      </c>
      <c r="C13" s="250" t="s">
        <v>92</v>
      </c>
      <c r="D13" s="251">
        <v>1</v>
      </c>
      <c r="E13" s="250" t="s">
        <v>524</v>
      </c>
      <c r="F13" s="250" t="s">
        <v>676</v>
      </c>
      <c r="G13" s="250" t="s">
        <v>609</v>
      </c>
      <c r="H13" s="252">
        <v>8322</v>
      </c>
      <c r="I13" s="253" t="s">
        <v>611</v>
      </c>
      <c r="J13" s="235" t="s">
        <v>523</v>
      </c>
      <c r="K13" s="254" t="s">
        <v>670</v>
      </c>
      <c r="L13" s="237">
        <f>320069644-42000000</f>
        <v>278069644</v>
      </c>
      <c r="M13" s="148"/>
      <c r="N13" s="139"/>
      <c r="O13" s="139"/>
      <c r="P13" s="139"/>
      <c r="Q13" s="139"/>
      <c r="R13" s="2"/>
      <c r="S13" s="2"/>
      <c r="T13" s="2"/>
      <c r="U13" s="2"/>
    </row>
    <row r="14" spans="1:21" s="125" customFormat="1" ht="55.5" customHeight="1">
      <c r="A14" s="230" t="s">
        <v>322</v>
      </c>
      <c r="B14" s="250" t="s">
        <v>92</v>
      </c>
      <c r="C14" s="250" t="s">
        <v>92</v>
      </c>
      <c r="D14" s="251" t="s">
        <v>616</v>
      </c>
      <c r="E14" s="250" t="s">
        <v>66</v>
      </c>
      <c r="F14" s="250" t="s">
        <v>54</v>
      </c>
      <c r="G14" s="250" t="s">
        <v>548</v>
      </c>
      <c r="H14" s="252">
        <v>9112</v>
      </c>
      <c r="I14" s="253" t="s">
        <v>617</v>
      </c>
      <c r="J14" s="235" t="s">
        <v>523</v>
      </c>
      <c r="K14" s="254" t="s">
        <v>670</v>
      </c>
      <c r="L14" s="237">
        <v>12631929</v>
      </c>
      <c r="M14" s="148"/>
      <c r="N14" s="139"/>
      <c r="O14" s="139"/>
      <c r="P14" s="139"/>
      <c r="Q14" s="139"/>
      <c r="R14" s="2"/>
      <c r="S14" s="2"/>
      <c r="T14" s="2"/>
      <c r="U14" s="2"/>
    </row>
    <row r="15" spans="1:21" ht="38.25" customHeight="1">
      <c r="A15" s="230" t="s">
        <v>322</v>
      </c>
      <c r="B15" s="250" t="s">
        <v>92</v>
      </c>
      <c r="C15" s="250" t="s">
        <v>92</v>
      </c>
      <c r="D15" s="251" t="s">
        <v>616</v>
      </c>
      <c r="E15" s="250" t="s">
        <v>66</v>
      </c>
      <c r="F15" s="250" t="s">
        <v>54</v>
      </c>
      <c r="G15" s="250" t="s">
        <v>548</v>
      </c>
      <c r="H15" s="252">
        <v>9212</v>
      </c>
      <c r="I15" s="253" t="s">
        <v>617</v>
      </c>
      <c r="J15" s="235" t="s">
        <v>523</v>
      </c>
      <c r="K15" s="254" t="s">
        <v>670</v>
      </c>
      <c r="L15" s="355">
        <v>34030844</v>
      </c>
      <c r="M15" s="139"/>
      <c r="N15" s="139"/>
      <c r="O15" s="139"/>
      <c r="P15" s="139"/>
      <c r="Q15" s="139"/>
      <c r="R15" s="2"/>
      <c r="S15" s="2"/>
      <c r="T15" s="2"/>
      <c r="U15" s="2"/>
    </row>
    <row r="16" spans="1:21" s="322" customFormat="1" ht="38.25" customHeight="1">
      <c r="A16" s="230" t="s">
        <v>288</v>
      </c>
      <c r="B16" s="250" t="s">
        <v>288</v>
      </c>
      <c r="C16" s="250" t="s">
        <v>336</v>
      </c>
      <c r="D16" s="251" t="s">
        <v>618</v>
      </c>
      <c r="E16" s="250" t="s">
        <v>619</v>
      </c>
      <c r="F16" s="250" t="s">
        <v>510</v>
      </c>
      <c r="G16" s="250" t="s">
        <v>548</v>
      </c>
      <c r="H16" s="252">
        <v>4391</v>
      </c>
      <c r="I16" s="253" t="s">
        <v>617</v>
      </c>
      <c r="J16" s="235" t="s">
        <v>523</v>
      </c>
      <c r="K16" s="333" t="s">
        <v>670</v>
      </c>
      <c r="L16" s="355">
        <v>42000000</v>
      </c>
      <c r="M16" s="139"/>
      <c r="N16" s="139"/>
      <c r="O16" s="139"/>
      <c r="P16" s="139"/>
      <c r="Q16" s="139"/>
      <c r="R16" s="2"/>
      <c r="S16" s="2"/>
      <c r="T16" s="2"/>
      <c r="U16" s="2"/>
    </row>
    <row r="17" spans="1:21" s="339" customFormat="1" ht="38.25" customHeight="1">
      <c r="A17" s="230" t="s">
        <v>322</v>
      </c>
      <c r="B17" s="250" t="s">
        <v>288</v>
      </c>
      <c r="C17" s="250" t="s">
        <v>92</v>
      </c>
      <c r="D17" s="251">
        <v>1</v>
      </c>
      <c r="E17" s="250" t="s">
        <v>524</v>
      </c>
      <c r="F17" s="250" t="s">
        <v>524</v>
      </c>
      <c r="G17" s="250" t="s">
        <v>609</v>
      </c>
      <c r="H17" s="252">
        <v>8329</v>
      </c>
      <c r="I17" s="354" t="s">
        <v>668</v>
      </c>
      <c r="J17" s="235" t="s">
        <v>523</v>
      </c>
      <c r="K17" s="333" t="s">
        <v>669</v>
      </c>
      <c r="L17" s="237">
        <v>29116838</v>
      </c>
      <c r="M17" s="139"/>
      <c r="N17" s="139"/>
      <c r="O17" s="139"/>
      <c r="P17" s="139"/>
      <c r="Q17" s="139"/>
      <c r="R17" s="2"/>
      <c r="S17" s="2"/>
      <c r="T17" s="2"/>
      <c r="U17" s="2"/>
    </row>
    <row r="18" spans="1:21" ht="19.5" customHeight="1" thickBot="1">
      <c r="A18" s="230"/>
      <c r="B18" s="231"/>
      <c r="C18" s="231"/>
      <c r="D18" s="232"/>
      <c r="E18" s="231"/>
      <c r="F18" s="231"/>
      <c r="G18" s="231"/>
      <c r="H18" s="233"/>
      <c r="I18" s="240" t="s">
        <v>612</v>
      </c>
      <c r="J18" s="235"/>
      <c r="K18" s="236"/>
      <c r="L18" s="356">
        <f>SUM(L12:L17)</f>
        <v>525526005</v>
      </c>
      <c r="M18" s="139"/>
      <c r="N18" s="139"/>
      <c r="O18" s="139"/>
      <c r="P18" s="139"/>
      <c r="Q18" s="139"/>
      <c r="R18" s="2"/>
      <c r="S18" s="2"/>
      <c r="T18" s="2"/>
      <c r="U18" s="2"/>
    </row>
    <row r="19" spans="1:21" ht="15.75" customHeight="1">
      <c r="A19" s="58"/>
      <c r="B19" s="58"/>
      <c r="C19" s="58"/>
      <c r="D19" s="58"/>
      <c r="E19" s="58"/>
      <c r="F19" s="58"/>
      <c r="G19" s="58"/>
      <c r="H19" s="58"/>
      <c r="I19" s="58"/>
      <c r="J19" s="58"/>
      <c r="K19" s="58"/>
      <c r="L19" s="58"/>
      <c r="M19" s="139"/>
      <c r="N19" s="139"/>
      <c r="O19" s="139"/>
      <c r="P19" s="139"/>
      <c r="Q19" s="139"/>
      <c r="R19" s="2"/>
      <c r="S19" s="2"/>
      <c r="T19" s="2"/>
      <c r="U19" s="2"/>
    </row>
    <row r="20" spans="1:21">
      <c r="A20" s="57"/>
      <c r="B20" s="57"/>
      <c r="C20" s="57"/>
      <c r="D20" s="57"/>
      <c r="E20" s="57"/>
      <c r="F20" s="57"/>
      <c r="G20" s="57"/>
      <c r="H20" s="57"/>
      <c r="I20" s="57"/>
      <c r="J20" s="57"/>
      <c r="K20" s="57"/>
      <c r="L20" s="331"/>
      <c r="M20" s="2"/>
      <c r="N20" s="2"/>
      <c r="O20" s="2"/>
      <c r="P20" s="2"/>
      <c r="Q20" s="2"/>
      <c r="R20" s="2"/>
      <c r="S20" s="2"/>
      <c r="T20" s="2"/>
      <c r="U20" s="2"/>
    </row>
    <row r="21" spans="1:21">
      <c r="A21" s="57"/>
      <c r="B21" s="57"/>
      <c r="C21" s="57"/>
      <c r="D21" s="57"/>
      <c r="E21" s="57"/>
      <c r="F21" s="57"/>
      <c r="G21" s="57"/>
      <c r="H21" s="57"/>
      <c r="I21" s="57"/>
      <c r="J21" s="57"/>
      <c r="K21" s="57"/>
      <c r="L21" s="73"/>
      <c r="M21" s="2"/>
      <c r="N21" s="2"/>
      <c r="O21" s="2"/>
      <c r="P21" s="2"/>
      <c r="Q21" s="2"/>
      <c r="R21" s="2"/>
      <c r="S21" s="2"/>
      <c r="T21" s="2"/>
      <c r="U21" s="2"/>
    </row>
    <row r="22" spans="1:21">
      <c r="A22" s="57"/>
      <c r="B22" s="57"/>
      <c r="C22" s="57"/>
      <c r="D22" s="57"/>
      <c r="E22" s="57"/>
      <c r="F22" s="57"/>
      <c r="G22" s="57"/>
      <c r="H22" s="57"/>
      <c r="I22" s="57"/>
      <c r="J22" s="57"/>
      <c r="K22" s="57"/>
      <c r="L22" s="57"/>
      <c r="M22" s="2"/>
      <c r="N22" s="2"/>
      <c r="O22" s="2"/>
      <c r="P22" s="2"/>
      <c r="Q22" s="2"/>
      <c r="R22" s="2"/>
      <c r="S22" s="2"/>
      <c r="T22" s="2"/>
      <c r="U22" s="2"/>
    </row>
    <row r="23" spans="1:21">
      <c r="A23" s="57"/>
      <c r="B23" s="57"/>
      <c r="C23" s="57"/>
      <c r="D23" s="57"/>
      <c r="E23" s="57"/>
      <c r="F23" s="57"/>
      <c r="G23" s="57"/>
      <c r="H23" s="57"/>
      <c r="I23" s="57"/>
      <c r="J23" s="57"/>
      <c r="K23" s="57"/>
      <c r="L23" s="57"/>
      <c r="M23" s="2"/>
      <c r="N23" s="2"/>
      <c r="O23" s="2"/>
      <c r="P23" s="2"/>
      <c r="Q23" s="2"/>
      <c r="R23" s="2"/>
      <c r="S23" s="2"/>
      <c r="T23" s="2"/>
      <c r="U23" s="2"/>
    </row>
    <row r="24" spans="1:21">
      <c r="A24" s="57"/>
      <c r="B24" s="57"/>
      <c r="C24" s="57"/>
      <c r="D24" s="57"/>
      <c r="E24" s="57"/>
      <c r="F24" s="57"/>
      <c r="G24" s="57"/>
      <c r="H24" s="57"/>
      <c r="I24" s="57"/>
      <c r="J24" s="57"/>
      <c r="K24" s="57"/>
      <c r="L24" s="57"/>
      <c r="M24" s="2"/>
      <c r="N24" s="2"/>
      <c r="O24" s="2"/>
      <c r="P24" s="2"/>
      <c r="Q24" s="2"/>
      <c r="R24" s="2"/>
      <c r="S24" s="2"/>
      <c r="T24" s="2"/>
      <c r="U24" s="2"/>
    </row>
    <row r="25" spans="1:21" ht="15.75" customHeight="1">
      <c r="A25" s="57"/>
      <c r="B25" s="57"/>
      <c r="C25" s="57"/>
      <c r="D25" s="57"/>
      <c r="E25" s="57"/>
      <c r="F25" s="57"/>
      <c r="G25" s="57"/>
      <c r="H25" s="57"/>
      <c r="I25" s="57"/>
      <c r="J25" s="57"/>
      <c r="K25" s="57"/>
      <c r="L25" s="57"/>
      <c r="M25" s="2"/>
      <c r="N25" s="2"/>
      <c r="O25" s="2"/>
      <c r="P25" s="2"/>
      <c r="Q25" s="2"/>
      <c r="R25" s="2"/>
      <c r="S25" s="2"/>
      <c r="T25" s="2"/>
      <c r="U25" s="2"/>
    </row>
    <row r="26" spans="1:21" ht="15.75" customHeight="1">
      <c r="A26" s="57"/>
      <c r="B26" s="57"/>
      <c r="C26" s="57"/>
      <c r="D26" s="57"/>
      <c r="E26" s="57"/>
      <c r="F26" s="57"/>
      <c r="G26" s="57"/>
      <c r="H26" s="57"/>
      <c r="I26" s="57"/>
      <c r="J26" s="57"/>
      <c r="K26" s="57"/>
      <c r="L26" s="57"/>
      <c r="M26" s="2"/>
      <c r="N26" s="2"/>
      <c r="O26" s="2"/>
      <c r="P26" s="2"/>
      <c r="Q26" s="2"/>
      <c r="R26" s="2"/>
      <c r="S26" s="2"/>
      <c r="T26" s="2"/>
      <c r="U26" s="2"/>
    </row>
    <row r="27" spans="1:21" ht="15.75" customHeight="1">
      <c r="A27" s="57"/>
      <c r="B27" s="57"/>
      <c r="C27" s="57"/>
      <c r="D27" s="57"/>
      <c r="E27" s="57"/>
      <c r="F27" s="57"/>
      <c r="G27" s="57"/>
      <c r="H27" s="57"/>
      <c r="I27" s="57"/>
      <c r="J27" s="57"/>
      <c r="K27" s="57"/>
      <c r="L27" s="57"/>
      <c r="M27" s="2"/>
      <c r="N27" s="2"/>
      <c r="O27" s="2"/>
      <c r="P27" s="2"/>
      <c r="Q27" s="2"/>
      <c r="R27" s="2"/>
      <c r="S27" s="2"/>
      <c r="T27" s="2"/>
      <c r="U27" s="2"/>
    </row>
    <row r="28" spans="1:21" ht="15.75" customHeight="1">
      <c r="A28" s="57"/>
      <c r="B28" s="57"/>
      <c r="C28" s="57"/>
      <c r="D28" s="57"/>
      <c r="E28" s="57"/>
      <c r="F28" s="57"/>
      <c r="G28" s="57"/>
      <c r="H28" s="57"/>
      <c r="I28" s="57"/>
      <c r="J28" s="57"/>
      <c r="K28" s="57"/>
      <c r="L28" s="57"/>
      <c r="M28" s="2"/>
      <c r="N28" s="2"/>
      <c r="O28" s="2"/>
      <c r="P28" s="2"/>
      <c r="Q28" s="2"/>
      <c r="R28" s="2"/>
      <c r="S28" s="2"/>
      <c r="T28" s="2"/>
      <c r="U28" s="2"/>
    </row>
    <row r="29" spans="1:21" ht="15.75" customHeight="1">
      <c r="A29" s="57"/>
      <c r="B29" s="57"/>
      <c r="C29" s="57"/>
      <c r="D29" s="57"/>
      <c r="E29" s="57"/>
      <c r="F29" s="57"/>
      <c r="G29" s="57"/>
      <c r="H29" s="57"/>
      <c r="I29" s="57"/>
      <c r="J29" s="57"/>
      <c r="K29" s="57"/>
      <c r="L29" s="57"/>
      <c r="M29" s="2"/>
      <c r="N29" s="2"/>
      <c r="O29" s="2"/>
      <c r="P29" s="2"/>
      <c r="Q29" s="2"/>
      <c r="R29" s="2"/>
      <c r="S29" s="2"/>
      <c r="T29" s="2"/>
      <c r="U29" s="2"/>
    </row>
    <row r="30" spans="1:21" ht="15.75" customHeight="1">
      <c r="A30" s="57"/>
      <c r="B30" s="57"/>
      <c r="C30" s="57"/>
      <c r="D30" s="57"/>
      <c r="E30" s="57"/>
      <c r="F30" s="57"/>
      <c r="G30" s="57"/>
      <c r="H30" s="57"/>
      <c r="I30" s="57"/>
      <c r="J30" s="57"/>
      <c r="K30" s="57"/>
      <c r="L30" s="57"/>
      <c r="M30" s="2"/>
      <c r="N30" s="2"/>
      <c r="O30" s="2"/>
      <c r="P30" s="2"/>
      <c r="Q30" s="2"/>
      <c r="R30" s="2"/>
      <c r="S30" s="2"/>
      <c r="T30" s="2"/>
      <c r="U30" s="2"/>
    </row>
    <row r="31" spans="1:21" ht="15.75" customHeight="1">
      <c r="A31" s="57"/>
      <c r="B31" s="57"/>
      <c r="C31" s="57"/>
      <c r="D31" s="57"/>
      <c r="E31" s="57"/>
      <c r="F31" s="57"/>
      <c r="G31" s="57"/>
      <c r="H31" s="57"/>
      <c r="I31" s="57"/>
      <c r="J31" s="57"/>
      <c r="K31" s="57"/>
      <c r="L31" s="57"/>
      <c r="M31" s="2"/>
      <c r="N31" s="2"/>
      <c r="O31" s="2"/>
      <c r="P31" s="2"/>
      <c r="Q31" s="2"/>
      <c r="R31" s="2"/>
      <c r="S31" s="2"/>
      <c r="T31" s="2"/>
      <c r="U31" s="2"/>
    </row>
    <row r="32" spans="1:21" ht="15.75" customHeight="1">
      <c r="A32" s="57"/>
      <c r="B32" s="57"/>
      <c r="C32" s="57"/>
      <c r="D32" s="57"/>
      <c r="E32" s="57"/>
      <c r="F32" s="57"/>
      <c r="G32" s="57"/>
      <c r="H32" s="57"/>
      <c r="I32" s="57"/>
      <c r="J32" s="57"/>
      <c r="K32" s="57"/>
      <c r="L32" s="57"/>
      <c r="M32" s="2"/>
      <c r="N32" s="2"/>
      <c r="O32" s="2"/>
      <c r="P32" s="2"/>
      <c r="Q32" s="2"/>
      <c r="R32" s="2"/>
      <c r="S32" s="2"/>
      <c r="T32" s="2"/>
      <c r="U32" s="2"/>
    </row>
    <row r="33" spans="1:21" ht="15.75" customHeight="1">
      <c r="A33" s="57"/>
      <c r="B33" s="57"/>
      <c r="C33" s="57"/>
      <c r="D33" s="57"/>
      <c r="E33" s="57"/>
      <c r="F33" s="57"/>
      <c r="G33" s="57"/>
      <c r="H33" s="57"/>
      <c r="I33" s="57"/>
      <c r="J33" s="57"/>
      <c r="K33" s="57"/>
      <c r="L33" s="57"/>
      <c r="M33" s="2"/>
      <c r="N33" s="2"/>
      <c r="O33" s="2"/>
      <c r="P33" s="2"/>
      <c r="Q33" s="2"/>
      <c r="R33" s="2"/>
      <c r="S33" s="2"/>
      <c r="T33" s="2"/>
      <c r="U33" s="2"/>
    </row>
    <row r="34" spans="1:21" ht="15.75" customHeight="1">
      <c r="A34" s="57"/>
      <c r="B34" s="57"/>
      <c r="C34" s="57"/>
      <c r="D34" s="57"/>
      <c r="E34" s="57"/>
      <c r="F34" s="57"/>
      <c r="G34" s="57"/>
      <c r="H34" s="57"/>
      <c r="I34" s="57"/>
      <c r="J34" s="57"/>
      <c r="K34" s="57"/>
      <c r="L34" s="57"/>
      <c r="M34" s="2"/>
      <c r="N34" s="2"/>
      <c r="O34" s="2"/>
      <c r="P34" s="2"/>
      <c r="Q34" s="2"/>
      <c r="R34" s="2"/>
      <c r="S34" s="2"/>
      <c r="T34" s="2"/>
      <c r="U34" s="2"/>
    </row>
    <row r="35" spans="1:21" ht="15.75" customHeight="1">
      <c r="A35" s="57"/>
      <c r="B35" s="57"/>
      <c r="C35" s="57"/>
      <c r="D35" s="57"/>
      <c r="E35" s="57"/>
      <c r="F35" s="57"/>
      <c r="G35" s="57"/>
      <c r="H35" s="57"/>
      <c r="I35" s="57"/>
      <c r="J35" s="57"/>
      <c r="K35" s="57"/>
      <c r="L35" s="57"/>
      <c r="M35" s="2"/>
      <c r="N35" s="2"/>
      <c r="O35" s="2"/>
      <c r="P35" s="2"/>
      <c r="Q35" s="2"/>
      <c r="R35" s="2"/>
      <c r="S35" s="2"/>
      <c r="T35" s="2"/>
      <c r="U35" s="2"/>
    </row>
    <row r="36" spans="1:21" ht="15.75" customHeight="1">
      <c r="A36" s="57"/>
      <c r="B36" s="57"/>
      <c r="C36" s="57"/>
      <c r="D36" s="57"/>
      <c r="E36" s="57"/>
      <c r="F36" s="57"/>
      <c r="G36" s="57"/>
      <c r="H36" s="57"/>
      <c r="I36" s="57"/>
      <c r="J36" s="57"/>
      <c r="K36" s="57"/>
      <c r="L36" s="57"/>
      <c r="M36" s="2"/>
      <c r="N36" s="2"/>
      <c r="O36" s="2"/>
      <c r="P36" s="2"/>
      <c r="Q36" s="2"/>
      <c r="R36" s="2"/>
      <c r="S36" s="2"/>
      <c r="T36" s="2"/>
      <c r="U36" s="2"/>
    </row>
    <row r="37" spans="1:21" ht="15.75" customHeight="1">
      <c r="A37" s="57"/>
      <c r="B37" s="57"/>
      <c r="C37" s="57"/>
      <c r="D37" s="57"/>
      <c r="E37" s="57"/>
      <c r="F37" s="57"/>
      <c r="G37" s="57"/>
      <c r="H37" s="57"/>
      <c r="I37" s="57"/>
      <c r="J37" s="57"/>
      <c r="K37" s="57"/>
      <c r="L37" s="57"/>
    </row>
    <row r="38" spans="1:21" ht="15.75" customHeight="1">
      <c r="A38" s="57"/>
      <c r="B38" s="57"/>
      <c r="C38" s="57"/>
      <c r="D38" s="57"/>
      <c r="E38" s="57"/>
      <c r="F38" s="57"/>
      <c r="G38" s="57"/>
      <c r="H38" s="57"/>
      <c r="I38" s="57"/>
      <c r="J38" s="57"/>
      <c r="K38" s="57"/>
      <c r="L38" s="57"/>
    </row>
    <row r="39" spans="1:21" ht="15.75" customHeight="1">
      <c r="A39" s="57"/>
      <c r="B39" s="57"/>
      <c r="C39" s="57"/>
      <c r="D39" s="57"/>
      <c r="E39" s="57"/>
      <c r="F39" s="57"/>
      <c r="G39" s="57"/>
      <c r="H39" s="57"/>
      <c r="I39" s="57"/>
      <c r="J39" s="57"/>
      <c r="K39" s="57"/>
      <c r="L39" s="57"/>
    </row>
    <row r="40" spans="1:21" ht="15.75" customHeight="1">
      <c r="A40" s="57"/>
      <c r="B40" s="57"/>
      <c r="C40" s="57"/>
      <c r="D40" s="57"/>
      <c r="E40" s="57"/>
      <c r="F40" s="57"/>
      <c r="G40" s="57"/>
      <c r="H40" s="57"/>
      <c r="I40" s="57"/>
      <c r="J40" s="57"/>
      <c r="K40" s="57"/>
      <c r="L40" s="57"/>
    </row>
    <row r="41" spans="1:21" ht="15.75" customHeight="1">
      <c r="A41" s="57"/>
      <c r="B41" s="57"/>
      <c r="C41" s="57"/>
      <c r="D41" s="57"/>
      <c r="E41" s="57"/>
      <c r="F41" s="57"/>
      <c r="G41" s="57"/>
      <c r="H41" s="57"/>
      <c r="I41" s="57"/>
      <c r="J41" s="57"/>
      <c r="K41" s="57"/>
      <c r="L41" s="57"/>
    </row>
    <row r="42" spans="1:21" ht="15.75" customHeight="1">
      <c r="A42" s="57"/>
      <c r="B42" s="57"/>
      <c r="C42" s="57"/>
      <c r="D42" s="57"/>
      <c r="E42" s="57"/>
      <c r="F42" s="57"/>
      <c r="G42" s="57"/>
      <c r="H42" s="57"/>
      <c r="I42" s="57"/>
      <c r="J42" s="57"/>
      <c r="K42" s="57"/>
      <c r="L42" s="57"/>
    </row>
    <row r="43" spans="1:21" ht="15.75" customHeight="1">
      <c r="A43" s="57"/>
      <c r="B43" s="57"/>
      <c r="C43" s="57"/>
      <c r="D43" s="57"/>
      <c r="E43" s="57"/>
      <c r="F43" s="57"/>
      <c r="G43" s="57"/>
      <c r="H43" s="57"/>
      <c r="I43" s="57"/>
      <c r="J43" s="57"/>
      <c r="K43" s="57"/>
      <c r="L43" s="57"/>
    </row>
    <row r="44" spans="1:21" ht="15.75" customHeight="1">
      <c r="A44" s="57"/>
      <c r="B44" s="57"/>
      <c r="C44" s="57"/>
      <c r="D44" s="57"/>
      <c r="E44" s="57"/>
      <c r="F44" s="57"/>
      <c r="G44" s="57"/>
      <c r="H44" s="57"/>
      <c r="I44" s="57"/>
      <c r="J44" s="57"/>
      <c r="K44" s="57"/>
      <c r="L44" s="57"/>
    </row>
    <row r="45" spans="1:21" ht="15.75" customHeight="1">
      <c r="A45" s="57"/>
      <c r="B45" s="57"/>
      <c r="C45" s="57"/>
      <c r="D45" s="57"/>
      <c r="E45" s="57"/>
      <c r="F45" s="57"/>
      <c r="G45" s="57"/>
      <c r="H45" s="57"/>
      <c r="I45" s="57"/>
      <c r="J45" s="57"/>
      <c r="K45" s="57"/>
      <c r="L45" s="57"/>
    </row>
    <row r="46" spans="1:21" ht="15.75" customHeight="1">
      <c r="A46" s="57"/>
      <c r="B46" s="57"/>
      <c r="C46" s="57"/>
      <c r="D46" s="57"/>
      <c r="E46" s="57"/>
      <c r="F46" s="57"/>
      <c r="G46" s="57"/>
      <c r="H46" s="57"/>
      <c r="I46" s="57"/>
      <c r="J46" s="57"/>
      <c r="K46" s="57"/>
      <c r="L46" s="57"/>
    </row>
    <row r="47" spans="1:21" ht="15.75" customHeight="1">
      <c r="A47" s="57"/>
      <c r="B47" s="57"/>
      <c r="C47" s="57"/>
      <c r="D47" s="57"/>
      <c r="E47" s="57"/>
      <c r="F47" s="57"/>
      <c r="G47" s="57"/>
      <c r="H47" s="57"/>
      <c r="I47" s="57"/>
      <c r="J47" s="57"/>
      <c r="K47" s="57"/>
      <c r="L47" s="57"/>
    </row>
    <row r="48" spans="1:21" ht="15.75" customHeight="1">
      <c r="A48" s="57"/>
      <c r="B48" s="57"/>
      <c r="C48" s="57"/>
      <c r="D48" s="57"/>
      <c r="E48" s="57"/>
      <c r="F48" s="57"/>
      <c r="G48" s="57"/>
      <c r="H48" s="57"/>
      <c r="I48" s="57"/>
      <c r="J48" s="57"/>
      <c r="K48" s="57"/>
      <c r="L48" s="57"/>
    </row>
    <row r="49" spans="1:12" ht="15.75" customHeight="1">
      <c r="A49" s="57"/>
      <c r="B49" s="57"/>
      <c r="C49" s="57"/>
      <c r="D49" s="57"/>
      <c r="E49" s="57"/>
      <c r="F49" s="57"/>
      <c r="G49" s="57"/>
      <c r="H49" s="57"/>
      <c r="I49" s="57"/>
      <c r="J49" s="57"/>
      <c r="K49" s="57"/>
      <c r="L49" s="57"/>
    </row>
    <row r="50" spans="1:12" ht="15.75" customHeight="1">
      <c r="A50" s="57"/>
      <c r="B50" s="57"/>
      <c r="C50" s="57"/>
      <c r="D50" s="57"/>
      <c r="E50" s="57"/>
      <c r="F50" s="57"/>
      <c r="G50" s="57"/>
      <c r="H50" s="57"/>
      <c r="I50" s="57"/>
      <c r="J50" s="57"/>
      <c r="K50" s="57"/>
      <c r="L50" s="57"/>
    </row>
    <row r="51" spans="1:12" ht="15.75" customHeight="1">
      <c r="A51" s="57"/>
      <c r="B51" s="57"/>
      <c r="C51" s="57"/>
      <c r="D51" s="57"/>
      <c r="E51" s="57"/>
      <c r="F51" s="57"/>
      <c r="G51" s="57"/>
      <c r="H51" s="57"/>
      <c r="I51" s="57"/>
      <c r="J51" s="57"/>
      <c r="K51" s="57"/>
      <c r="L51" s="57"/>
    </row>
    <row r="52" spans="1:12" ht="15.75" customHeight="1">
      <c r="A52" s="57"/>
      <c r="B52" s="57"/>
      <c r="C52" s="57"/>
      <c r="D52" s="57"/>
      <c r="E52" s="57"/>
      <c r="F52" s="57"/>
      <c r="G52" s="57"/>
      <c r="H52" s="57"/>
      <c r="I52" s="57"/>
      <c r="J52" s="57"/>
      <c r="K52" s="57"/>
      <c r="L52" s="57"/>
    </row>
    <row r="53" spans="1:12" ht="15.75" customHeight="1">
      <c r="A53" s="57"/>
      <c r="B53" s="57"/>
      <c r="C53" s="57"/>
      <c r="D53" s="57"/>
      <c r="E53" s="57"/>
      <c r="F53" s="57"/>
      <c r="G53" s="57"/>
      <c r="H53" s="57"/>
      <c r="I53" s="57"/>
      <c r="J53" s="57"/>
      <c r="K53" s="57"/>
      <c r="L53" s="57"/>
    </row>
    <row r="54" spans="1:12" ht="15.75" customHeight="1">
      <c r="A54" s="57"/>
      <c r="B54" s="57"/>
      <c r="C54" s="57"/>
      <c r="D54" s="57"/>
      <c r="E54" s="57"/>
      <c r="F54" s="57"/>
      <c r="G54" s="57"/>
      <c r="H54" s="57"/>
      <c r="I54" s="57"/>
      <c r="J54" s="57"/>
      <c r="K54" s="57"/>
      <c r="L54" s="57"/>
    </row>
    <row r="55" spans="1:12" ht="15.75" customHeight="1">
      <c r="A55" s="57"/>
      <c r="B55" s="57"/>
      <c r="C55" s="57"/>
      <c r="D55" s="57"/>
      <c r="E55" s="57"/>
      <c r="F55" s="57"/>
      <c r="G55" s="57"/>
      <c r="H55" s="57"/>
      <c r="I55" s="57"/>
      <c r="J55" s="57"/>
      <c r="K55" s="57"/>
      <c r="L55" s="57"/>
    </row>
    <row r="56" spans="1:12" ht="15.75" customHeight="1">
      <c r="A56" s="57"/>
      <c r="B56" s="57"/>
      <c r="C56" s="57"/>
      <c r="D56" s="57"/>
      <c r="E56" s="57"/>
      <c r="F56" s="57"/>
      <c r="G56" s="57"/>
      <c r="H56" s="57"/>
      <c r="I56" s="57"/>
      <c r="J56" s="57"/>
      <c r="K56" s="57"/>
      <c r="L56" s="57"/>
    </row>
    <row r="57" spans="1:12" ht="15.75" customHeight="1">
      <c r="A57" s="57"/>
      <c r="B57" s="57"/>
      <c r="C57" s="57"/>
      <c r="D57" s="57"/>
      <c r="E57" s="57"/>
      <c r="F57" s="57"/>
      <c r="G57" s="57"/>
      <c r="H57" s="57"/>
      <c r="I57" s="57"/>
      <c r="J57" s="57"/>
      <c r="K57" s="57"/>
      <c r="L57" s="57"/>
    </row>
    <row r="58" spans="1:12" ht="15.75" customHeight="1">
      <c r="A58" s="57"/>
      <c r="B58" s="57"/>
      <c r="C58" s="57"/>
      <c r="D58" s="57"/>
      <c r="E58" s="57"/>
      <c r="F58" s="57"/>
      <c r="G58" s="57"/>
      <c r="H58" s="57"/>
      <c r="I58" s="57"/>
      <c r="J58" s="57"/>
      <c r="K58" s="57"/>
      <c r="L58" s="57"/>
    </row>
    <row r="59" spans="1:12" ht="15.75" customHeight="1">
      <c r="A59" s="57"/>
      <c r="B59" s="57"/>
      <c r="C59" s="57"/>
      <c r="D59" s="57"/>
      <c r="E59" s="57"/>
      <c r="F59" s="57"/>
      <c r="G59" s="57"/>
      <c r="H59" s="57"/>
      <c r="I59" s="57"/>
      <c r="J59" s="57"/>
      <c r="K59" s="57"/>
      <c r="L59" s="57"/>
    </row>
    <row r="60" spans="1:12" ht="15.75" customHeight="1">
      <c r="A60" s="57"/>
      <c r="B60" s="57"/>
      <c r="C60" s="57"/>
      <c r="D60" s="57"/>
      <c r="E60" s="57"/>
      <c r="F60" s="57"/>
      <c r="G60" s="57"/>
      <c r="H60" s="57"/>
      <c r="I60" s="57"/>
      <c r="J60" s="57"/>
      <c r="K60" s="57"/>
      <c r="L60" s="57"/>
    </row>
    <row r="61" spans="1:12" ht="15.75" customHeight="1">
      <c r="A61" s="57"/>
      <c r="B61" s="57"/>
      <c r="C61" s="57"/>
      <c r="D61" s="57"/>
      <c r="E61" s="57"/>
      <c r="F61" s="57"/>
      <c r="G61" s="57"/>
      <c r="H61" s="57"/>
      <c r="I61" s="57"/>
      <c r="J61" s="57"/>
      <c r="K61" s="57"/>
      <c r="L61" s="57"/>
    </row>
    <row r="62" spans="1:12" ht="15.75" customHeight="1">
      <c r="A62" s="57"/>
      <c r="B62" s="57"/>
      <c r="C62" s="57"/>
      <c r="D62" s="57"/>
      <c r="E62" s="57"/>
      <c r="F62" s="57"/>
      <c r="G62" s="57"/>
      <c r="H62" s="57"/>
      <c r="I62" s="57"/>
      <c r="J62" s="57"/>
      <c r="K62" s="57"/>
      <c r="L62" s="57"/>
    </row>
    <row r="63" spans="1:12" ht="15.75" customHeight="1">
      <c r="A63" s="57"/>
      <c r="B63" s="57"/>
      <c r="C63" s="57"/>
      <c r="D63" s="57"/>
      <c r="E63" s="57"/>
      <c r="F63" s="57"/>
      <c r="G63" s="57"/>
      <c r="H63" s="57"/>
      <c r="I63" s="57"/>
      <c r="J63" s="57"/>
      <c r="K63" s="57"/>
      <c r="L63" s="57"/>
    </row>
    <row r="64" spans="1:12" ht="15.75" customHeight="1">
      <c r="A64" s="57"/>
      <c r="B64" s="57"/>
      <c r="C64" s="57"/>
      <c r="D64" s="57"/>
      <c r="E64" s="57"/>
      <c r="F64" s="57"/>
      <c r="G64" s="57"/>
      <c r="H64" s="57"/>
      <c r="I64" s="57"/>
      <c r="J64" s="57"/>
      <c r="K64" s="57"/>
      <c r="L64" s="57"/>
    </row>
    <row r="65" spans="1:12" ht="15.75" customHeight="1">
      <c r="A65" s="57"/>
      <c r="B65" s="57"/>
      <c r="C65" s="57"/>
      <c r="D65" s="57"/>
      <c r="E65" s="57"/>
      <c r="F65" s="57"/>
      <c r="G65" s="57"/>
      <c r="H65" s="57"/>
      <c r="I65" s="57"/>
      <c r="J65" s="57"/>
      <c r="K65" s="57"/>
      <c r="L65" s="57"/>
    </row>
    <row r="66" spans="1:12" ht="15.75" customHeight="1">
      <c r="A66" s="57"/>
      <c r="B66" s="57"/>
      <c r="C66" s="57"/>
      <c r="D66" s="57"/>
      <c r="E66" s="57"/>
      <c r="F66" s="57"/>
      <c r="G66" s="57"/>
      <c r="H66" s="57"/>
      <c r="I66" s="57"/>
      <c r="J66" s="57"/>
      <c r="K66" s="57"/>
      <c r="L66" s="57"/>
    </row>
    <row r="67" spans="1:12" ht="15.75" customHeight="1">
      <c r="A67" s="57"/>
      <c r="B67" s="57"/>
      <c r="C67" s="57"/>
      <c r="D67" s="57"/>
      <c r="E67" s="57"/>
      <c r="F67" s="57"/>
      <c r="G67" s="57"/>
      <c r="H67" s="57"/>
      <c r="I67" s="57"/>
      <c r="J67" s="57"/>
      <c r="K67" s="57"/>
      <c r="L67" s="57"/>
    </row>
    <row r="68" spans="1:12" ht="15.75" customHeight="1">
      <c r="A68" s="57"/>
      <c r="B68" s="57"/>
      <c r="C68" s="57"/>
      <c r="D68" s="57"/>
      <c r="E68" s="57"/>
      <c r="F68" s="57"/>
      <c r="G68" s="57"/>
      <c r="H68" s="57"/>
      <c r="I68" s="57"/>
      <c r="J68" s="57"/>
      <c r="K68" s="57"/>
      <c r="L68" s="57"/>
    </row>
    <row r="69" spans="1:12" ht="15.75" customHeight="1">
      <c r="A69" s="57"/>
      <c r="B69" s="57"/>
      <c r="C69" s="57"/>
      <c r="D69" s="57"/>
      <c r="E69" s="57"/>
      <c r="F69" s="57"/>
      <c r="G69" s="57"/>
      <c r="H69" s="57"/>
      <c r="I69" s="57"/>
      <c r="J69" s="57"/>
      <c r="K69" s="57"/>
      <c r="L69" s="57"/>
    </row>
    <row r="70" spans="1:12" ht="15.75" customHeight="1">
      <c r="A70" s="57"/>
      <c r="B70" s="57"/>
      <c r="C70" s="57"/>
      <c r="D70" s="57"/>
      <c r="E70" s="57"/>
      <c r="F70" s="57"/>
      <c r="G70" s="57"/>
      <c r="H70" s="57"/>
      <c r="I70" s="57"/>
      <c r="J70" s="57"/>
      <c r="K70" s="57"/>
      <c r="L70" s="57"/>
    </row>
    <row r="71" spans="1:12" ht="15.75" customHeight="1">
      <c r="A71" s="57"/>
      <c r="B71" s="57"/>
      <c r="C71" s="57"/>
      <c r="D71" s="57"/>
      <c r="E71" s="57"/>
      <c r="F71" s="57"/>
      <c r="G71" s="57"/>
      <c r="H71" s="57"/>
      <c r="I71" s="57"/>
      <c r="J71" s="57"/>
      <c r="K71" s="57"/>
      <c r="L71" s="57"/>
    </row>
    <row r="72" spans="1:12" ht="15.75" customHeight="1">
      <c r="A72" s="57"/>
      <c r="B72" s="57"/>
      <c r="C72" s="57"/>
      <c r="D72" s="57"/>
      <c r="E72" s="57"/>
      <c r="F72" s="57"/>
      <c r="G72" s="57"/>
      <c r="H72" s="57"/>
      <c r="I72" s="57"/>
      <c r="J72" s="57"/>
      <c r="K72" s="57"/>
      <c r="L72" s="57"/>
    </row>
    <row r="73" spans="1:12" ht="15.75" customHeight="1">
      <c r="A73" s="57"/>
      <c r="B73" s="57"/>
      <c r="C73" s="57"/>
      <c r="D73" s="57"/>
      <c r="E73" s="57"/>
      <c r="F73" s="57"/>
      <c r="G73" s="57"/>
      <c r="H73" s="57"/>
      <c r="I73" s="57"/>
      <c r="J73" s="57"/>
      <c r="K73" s="57"/>
      <c r="L73" s="57"/>
    </row>
    <row r="74" spans="1:12" ht="15.75" customHeight="1">
      <c r="A74" s="57"/>
      <c r="B74" s="57"/>
      <c r="C74" s="57"/>
      <c r="D74" s="57"/>
      <c r="E74" s="57"/>
      <c r="F74" s="57"/>
      <c r="G74" s="57"/>
      <c r="H74" s="57"/>
      <c r="I74" s="57"/>
      <c r="J74" s="57"/>
      <c r="K74" s="57"/>
      <c r="L74" s="57"/>
    </row>
    <row r="75" spans="1:12" ht="15.75" customHeight="1">
      <c r="A75" s="57"/>
      <c r="B75" s="57"/>
      <c r="C75" s="57"/>
      <c r="D75" s="57"/>
      <c r="E75" s="57"/>
      <c r="F75" s="57"/>
      <c r="G75" s="57"/>
      <c r="H75" s="57"/>
      <c r="I75" s="57"/>
      <c r="J75" s="57"/>
      <c r="K75" s="57"/>
      <c r="L75" s="57"/>
    </row>
    <row r="76" spans="1:12" ht="15.75" customHeight="1">
      <c r="A76" s="57"/>
      <c r="B76" s="57"/>
      <c r="C76" s="57"/>
      <c r="D76" s="57"/>
      <c r="E76" s="57"/>
      <c r="F76" s="57"/>
      <c r="G76" s="57"/>
      <c r="H76" s="57"/>
      <c r="I76" s="57"/>
      <c r="J76" s="57"/>
      <c r="K76" s="57"/>
      <c r="L76" s="57"/>
    </row>
    <row r="77" spans="1:12" ht="15.75" customHeight="1">
      <c r="A77" s="57"/>
      <c r="B77" s="57"/>
      <c r="C77" s="57"/>
      <c r="D77" s="57"/>
      <c r="E77" s="57"/>
      <c r="F77" s="57"/>
      <c r="G77" s="57"/>
      <c r="H77" s="57"/>
      <c r="I77" s="57"/>
      <c r="J77" s="57"/>
      <c r="K77" s="57"/>
      <c r="L77" s="57"/>
    </row>
    <row r="78" spans="1:12" ht="15.75" customHeight="1">
      <c r="A78" s="57"/>
      <c r="B78" s="57"/>
      <c r="C78" s="57"/>
      <c r="D78" s="57"/>
      <c r="E78" s="57"/>
      <c r="F78" s="57"/>
      <c r="G78" s="57"/>
      <c r="H78" s="57"/>
      <c r="I78" s="57"/>
      <c r="J78" s="57"/>
      <c r="K78" s="57"/>
      <c r="L78" s="57"/>
    </row>
    <row r="79" spans="1:12" ht="15.75" customHeight="1">
      <c r="A79" s="57"/>
      <c r="B79" s="57"/>
      <c r="C79" s="57"/>
      <c r="D79" s="57"/>
      <c r="E79" s="57"/>
      <c r="F79" s="57"/>
      <c r="G79" s="57"/>
      <c r="H79" s="57"/>
      <c r="I79" s="57"/>
      <c r="J79" s="57"/>
      <c r="K79" s="57"/>
      <c r="L79" s="57"/>
    </row>
    <row r="80" spans="1:12" ht="15.75" customHeight="1">
      <c r="A80" s="57"/>
      <c r="B80" s="57"/>
      <c r="C80" s="57"/>
      <c r="D80" s="57"/>
      <c r="E80" s="57"/>
      <c r="F80" s="57"/>
      <c r="G80" s="57"/>
      <c r="H80" s="57"/>
      <c r="I80" s="57"/>
      <c r="J80" s="57"/>
      <c r="K80" s="57"/>
      <c r="L80" s="57"/>
    </row>
    <row r="81" spans="1:12" ht="15.75" customHeight="1">
      <c r="A81" s="57"/>
      <c r="B81" s="57"/>
      <c r="C81" s="57"/>
      <c r="D81" s="57"/>
      <c r="E81" s="57"/>
      <c r="F81" s="57"/>
      <c r="G81" s="57"/>
      <c r="H81" s="57"/>
      <c r="I81" s="57"/>
      <c r="J81" s="57"/>
      <c r="K81" s="57"/>
      <c r="L81" s="57"/>
    </row>
    <row r="82" spans="1:12" ht="15.75" customHeight="1">
      <c r="A82" s="57"/>
      <c r="B82" s="57"/>
      <c r="C82" s="57"/>
      <c r="D82" s="57"/>
      <c r="E82" s="57"/>
      <c r="F82" s="57"/>
      <c r="G82" s="57"/>
      <c r="H82" s="57"/>
      <c r="I82" s="57"/>
      <c r="J82" s="57"/>
      <c r="K82" s="57"/>
      <c r="L82" s="57"/>
    </row>
    <row r="83" spans="1:12" ht="15.75" customHeight="1">
      <c r="A83" s="57"/>
      <c r="B83" s="57"/>
      <c r="C83" s="57"/>
      <c r="D83" s="57"/>
      <c r="E83" s="57"/>
      <c r="F83" s="57"/>
      <c r="G83" s="57"/>
      <c r="H83" s="57"/>
      <c r="I83" s="57"/>
      <c r="J83" s="57"/>
      <c r="K83" s="57"/>
      <c r="L83" s="57"/>
    </row>
    <row r="84" spans="1:12" ht="15.75" customHeight="1">
      <c r="A84" s="57"/>
      <c r="B84" s="57"/>
      <c r="C84" s="57"/>
      <c r="D84" s="57"/>
      <c r="E84" s="57"/>
      <c r="F84" s="57"/>
      <c r="G84" s="57"/>
      <c r="H84" s="57"/>
      <c r="I84" s="57"/>
      <c r="J84" s="57"/>
      <c r="K84" s="57"/>
      <c r="L84" s="57"/>
    </row>
    <row r="85" spans="1:12" ht="15.75" customHeight="1">
      <c r="A85" s="57"/>
      <c r="B85" s="57"/>
      <c r="C85" s="57"/>
      <c r="D85" s="57"/>
      <c r="E85" s="57"/>
      <c r="F85" s="57"/>
      <c r="G85" s="57"/>
      <c r="H85" s="57"/>
      <c r="I85" s="57"/>
      <c r="J85" s="57"/>
      <c r="K85" s="57"/>
      <c r="L85" s="57"/>
    </row>
    <row r="86" spans="1:12" ht="15.75" customHeight="1">
      <c r="A86" s="57"/>
      <c r="B86" s="57"/>
      <c r="C86" s="57"/>
      <c r="D86" s="57"/>
      <c r="E86" s="57"/>
      <c r="F86" s="57"/>
      <c r="G86" s="57"/>
      <c r="H86" s="57"/>
      <c r="I86" s="57"/>
      <c r="J86" s="57"/>
      <c r="K86" s="57"/>
      <c r="L86" s="57"/>
    </row>
    <row r="87" spans="1:12" ht="15.75" customHeight="1">
      <c r="A87" s="57"/>
      <c r="B87" s="57"/>
      <c r="C87" s="57"/>
      <c r="D87" s="57"/>
      <c r="E87" s="57"/>
      <c r="F87" s="57"/>
      <c r="G87" s="57"/>
      <c r="H87" s="57"/>
      <c r="I87" s="57"/>
      <c r="J87" s="57"/>
      <c r="K87" s="57"/>
      <c r="L87" s="57"/>
    </row>
    <row r="88" spans="1:12" ht="15.75" customHeight="1">
      <c r="A88" s="57"/>
      <c r="B88" s="57"/>
      <c r="C88" s="57"/>
      <c r="D88" s="57"/>
      <c r="E88" s="57"/>
      <c r="F88" s="57"/>
      <c r="G88" s="57"/>
      <c r="H88" s="57"/>
      <c r="I88" s="57"/>
      <c r="J88" s="57"/>
      <c r="K88" s="57"/>
      <c r="L88" s="57"/>
    </row>
    <row r="89" spans="1:12" ht="15.75" customHeight="1">
      <c r="A89" s="57"/>
      <c r="B89" s="57"/>
      <c r="C89" s="57"/>
      <c r="D89" s="57"/>
      <c r="E89" s="57"/>
      <c r="F89" s="57"/>
      <c r="G89" s="57"/>
      <c r="H89" s="57"/>
      <c r="I89" s="57"/>
      <c r="J89" s="57"/>
      <c r="K89" s="57"/>
      <c r="L89" s="57"/>
    </row>
    <row r="90" spans="1:12" ht="15.75" customHeight="1">
      <c r="A90" s="57"/>
      <c r="B90" s="57"/>
      <c r="C90" s="57"/>
      <c r="D90" s="57"/>
      <c r="E90" s="57"/>
      <c r="F90" s="57"/>
      <c r="G90" s="57"/>
      <c r="H90" s="57"/>
      <c r="I90" s="57"/>
      <c r="J90" s="57"/>
      <c r="K90" s="57"/>
      <c r="L90" s="57"/>
    </row>
    <row r="91" spans="1:12" ht="15.75" customHeight="1">
      <c r="A91" s="57"/>
      <c r="B91" s="57"/>
      <c r="C91" s="57"/>
      <c r="D91" s="57"/>
      <c r="E91" s="57"/>
      <c r="F91" s="57"/>
      <c r="G91" s="57"/>
      <c r="H91" s="57"/>
      <c r="I91" s="57"/>
      <c r="J91" s="57"/>
      <c r="K91" s="57"/>
      <c r="L91" s="57"/>
    </row>
    <row r="92" spans="1:12" ht="15.75" customHeight="1">
      <c r="A92" s="57"/>
      <c r="B92" s="57"/>
      <c r="C92" s="57"/>
      <c r="D92" s="57"/>
      <c r="E92" s="57"/>
      <c r="F92" s="57"/>
      <c r="G92" s="57"/>
      <c r="H92" s="57"/>
      <c r="I92" s="57"/>
      <c r="J92" s="57"/>
      <c r="K92" s="57"/>
      <c r="L92" s="57"/>
    </row>
    <row r="93" spans="1:12" ht="15.75" customHeight="1">
      <c r="A93" s="57"/>
      <c r="B93" s="57"/>
      <c r="C93" s="57"/>
      <c r="D93" s="57"/>
      <c r="E93" s="57"/>
      <c r="F93" s="57"/>
      <c r="G93" s="57"/>
      <c r="H93" s="57"/>
      <c r="I93" s="57"/>
      <c r="J93" s="57"/>
      <c r="K93" s="57"/>
      <c r="L93" s="57"/>
    </row>
    <row r="94" spans="1:12" ht="15.75" customHeight="1">
      <c r="A94" s="57"/>
      <c r="B94" s="57"/>
      <c r="C94" s="57"/>
      <c r="D94" s="57"/>
      <c r="E94" s="57"/>
      <c r="F94" s="57"/>
      <c r="G94" s="57"/>
      <c r="H94" s="57"/>
      <c r="I94" s="57"/>
      <c r="J94" s="57"/>
      <c r="K94" s="57"/>
      <c r="L94" s="57"/>
    </row>
    <row r="95" spans="1:12" ht="15.75" customHeight="1">
      <c r="A95" s="57"/>
      <c r="B95" s="57"/>
      <c r="C95" s="57"/>
      <c r="D95" s="57"/>
      <c r="E95" s="57"/>
      <c r="F95" s="57"/>
      <c r="G95" s="57"/>
      <c r="H95" s="57"/>
      <c r="I95" s="57"/>
      <c r="J95" s="57"/>
      <c r="K95" s="57"/>
      <c r="L95" s="57"/>
    </row>
    <row r="96" spans="1:12" ht="15.75" customHeight="1">
      <c r="A96" s="57"/>
      <c r="B96" s="57"/>
      <c r="C96" s="57"/>
      <c r="D96" s="57"/>
      <c r="E96" s="57"/>
      <c r="F96" s="57"/>
      <c r="G96" s="57"/>
      <c r="H96" s="57"/>
      <c r="I96" s="57"/>
      <c r="J96" s="57"/>
      <c r="K96" s="57"/>
      <c r="L96" s="57"/>
    </row>
    <row r="97" spans="1:12" ht="15.75" customHeight="1">
      <c r="A97" s="57"/>
      <c r="B97" s="57"/>
      <c r="C97" s="57"/>
      <c r="D97" s="57"/>
      <c r="E97" s="57"/>
      <c r="F97" s="57"/>
      <c r="G97" s="57"/>
      <c r="H97" s="57"/>
      <c r="I97" s="57"/>
      <c r="J97" s="57"/>
      <c r="K97" s="57"/>
      <c r="L97" s="57"/>
    </row>
    <row r="98" spans="1:12" ht="15.75" customHeight="1">
      <c r="A98" s="57"/>
      <c r="B98" s="57"/>
      <c r="C98" s="57"/>
      <c r="D98" s="57"/>
      <c r="E98" s="57"/>
      <c r="F98" s="57"/>
      <c r="G98" s="57"/>
      <c r="H98" s="57"/>
      <c r="I98" s="57"/>
      <c r="J98" s="57"/>
      <c r="K98" s="57"/>
      <c r="L98" s="57"/>
    </row>
    <row r="99" spans="1:12" ht="15.75" customHeight="1">
      <c r="A99" s="57"/>
      <c r="B99" s="57"/>
      <c r="C99" s="57"/>
      <c r="D99" s="57"/>
      <c r="E99" s="57"/>
      <c r="F99" s="57"/>
      <c r="G99" s="57"/>
      <c r="H99" s="57"/>
      <c r="I99" s="57"/>
      <c r="J99" s="57"/>
      <c r="K99" s="57"/>
      <c r="L99" s="57"/>
    </row>
    <row r="100" spans="1:12" ht="15.75" customHeight="1">
      <c r="A100" s="57"/>
      <c r="B100" s="57"/>
      <c r="C100" s="57"/>
      <c r="D100" s="57"/>
      <c r="E100" s="57"/>
      <c r="F100" s="57"/>
      <c r="G100" s="57"/>
      <c r="H100" s="57"/>
      <c r="I100" s="57"/>
      <c r="J100" s="57"/>
      <c r="K100" s="57"/>
      <c r="L100" s="57"/>
    </row>
    <row r="101" spans="1:12" ht="15.75" customHeight="1">
      <c r="A101" s="57"/>
      <c r="B101" s="57"/>
      <c r="C101" s="57"/>
      <c r="D101" s="57"/>
      <c r="E101" s="57"/>
      <c r="F101" s="57"/>
      <c r="G101" s="57"/>
      <c r="H101" s="57"/>
      <c r="I101" s="57"/>
      <c r="J101" s="57"/>
      <c r="K101" s="57"/>
      <c r="L101" s="57"/>
    </row>
    <row r="102" spans="1:12" ht="15.75" customHeight="1">
      <c r="A102" s="57"/>
      <c r="B102" s="57"/>
      <c r="C102" s="57"/>
      <c r="D102" s="57"/>
      <c r="E102" s="57"/>
      <c r="F102" s="57"/>
      <c r="G102" s="57"/>
      <c r="H102" s="57"/>
      <c r="I102" s="57"/>
      <c r="J102" s="57"/>
      <c r="K102" s="57"/>
      <c r="L102" s="57"/>
    </row>
    <row r="103" spans="1:12" ht="15.75" customHeight="1">
      <c r="A103" s="57"/>
      <c r="B103" s="57"/>
      <c r="C103" s="57"/>
      <c r="D103" s="57"/>
      <c r="E103" s="57"/>
      <c r="F103" s="57"/>
      <c r="G103" s="57"/>
      <c r="H103" s="57"/>
      <c r="I103" s="57"/>
      <c r="J103" s="57"/>
      <c r="K103" s="57"/>
      <c r="L103" s="57"/>
    </row>
    <row r="104" spans="1:12" ht="15.75" customHeight="1">
      <c r="A104" s="57"/>
      <c r="B104" s="57"/>
      <c r="C104" s="57"/>
      <c r="D104" s="57"/>
      <c r="E104" s="57"/>
      <c r="F104" s="57"/>
      <c r="G104" s="57"/>
      <c r="H104" s="57"/>
      <c r="I104" s="57"/>
      <c r="J104" s="57"/>
      <c r="K104" s="57"/>
      <c r="L104" s="57"/>
    </row>
    <row r="105" spans="1:12" ht="15.75" customHeight="1">
      <c r="A105" s="57"/>
      <c r="B105" s="57"/>
      <c r="C105" s="57"/>
      <c r="D105" s="57"/>
      <c r="E105" s="57"/>
      <c r="F105" s="57"/>
      <c r="G105" s="57"/>
      <c r="H105" s="57"/>
      <c r="I105" s="57"/>
      <c r="J105" s="57"/>
      <c r="K105" s="57"/>
      <c r="L105" s="57"/>
    </row>
    <row r="106" spans="1:12" ht="15.75" customHeight="1">
      <c r="A106" s="57"/>
      <c r="B106" s="57"/>
      <c r="C106" s="57"/>
      <c r="D106" s="57"/>
      <c r="E106" s="57"/>
      <c r="F106" s="57"/>
      <c r="G106" s="57"/>
      <c r="H106" s="57"/>
      <c r="I106" s="57"/>
      <c r="J106" s="57"/>
      <c r="K106" s="57"/>
      <c r="L106" s="57"/>
    </row>
    <row r="107" spans="1:12" ht="15.75" customHeight="1">
      <c r="A107" s="57"/>
      <c r="B107" s="57"/>
      <c r="C107" s="57"/>
      <c r="D107" s="57"/>
      <c r="E107" s="57"/>
      <c r="F107" s="57"/>
      <c r="G107" s="57"/>
      <c r="H107" s="57"/>
      <c r="I107" s="57"/>
      <c r="J107" s="57"/>
      <c r="K107" s="57"/>
      <c r="L107" s="57"/>
    </row>
    <row r="108" spans="1:12" ht="15.75" customHeight="1">
      <c r="A108" s="57"/>
      <c r="B108" s="57"/>
      <c r="C108" s="57"/>
      <c r="D108" s="57"/>
      <c r="E108" s="57"/>
      <c r="F108" s="57"/>
      <c r="G108" s="57"/>
      <c r="H108" s="57"/>
      <c r="I108" s="57"/>
      <c r="J108" s="57"/>
      <c r="K108" s="57"/>
      <c r="L108" s="57"/>
    </row>
    <row r="109" spans="1:12" ht="15.75" customHeight="1">
      <c r="A109" s="57"/>
      <c r="B109" s="57"/>
      <c r="C109" s="57"/>
      <c r="D109" s="57"/>
      <c r="E109" s="57"/>
      <c r="F109" s="57"/>
      <c r="G109" s="57"/>
      <c r="H109" s="57"/>
      <c r="I109" s="57"/>
      <c r="J109" s="57"/>
      <c r="K109" s="57"/>
      <c r="L109" s="57"/>
    </row>
    <row r="110" spans="1:12" ht="15.75" customHeight="1">
      <c r="A110" s="57"/>
      <c r="B110" s="57"/>
      <c r="C110" s="57"/>
      <c r="D110" s="57"/>
      <c r="E110" s="57"/>
      <c r="F110" s="57"/>
      <c r="G110" s="57"/>
      <c r="H110" s="57"/>
      <c r="I110" s="57"/>
      <c r="J110" s="57"/>
      <c r="K110" s="57"/>
      <c r="L110" s="57"/>
    </row>
    <row r="111" spans="1:12" ht="15.75" customHeight="1">
      <c r="A111" s="57"/>
      <c r="B111" s="57"/>
      <c r="C111" s="57"/>
      <c r="D111" s="57"/>
      <c r="E111" s="57"/>
      <c r="F111" s="57"/>
      <c r="G111" s="57"/>
      <c r="H111" s="57"/>
      <c r="I111" s="57"/>
      <c r="J111" s="57"/>
      <c r="K111" s="57"/>
      <c r="L111" s="57"/>
    </row>
    <row r="112" spans="1:12" ht="15.75" customHeight="1">
      <c r="A112" s="57"/>
      <c r="B112" s="57"/>
      <c r="C112" s="57"/>
      <c r="D112" s="57"/>
      <c r="E112" s="57"/>
      <c r="F112" s="57"/>
      <c r="G112" s="57"/>
      <c r="H112" s="57"/>
      <c r="I112" s="57"/>
      <c r="J112" s="57"/>
      <c r="K112" s="57"/>
      <c r="L112" s="57"/>
    </row>
    <row r="113" spans="1:12" ht="15.75" customHeight="1">
      <c r="A113" s="57"/>
      <c r="B113" s="57"/>
      <c r="C113" s="57"/>
      <c r="D113" s="57"/>
      <c r="E113" s="57"/>
      <c r="F113" s="57"/>
      <c r="G113" s="57"/>
      <c r="H113" s="57"/>
      <c r="I113" s="57"/>
      <c r="J113" s="57"/>
      <c r="K113" s="57"/>
      <c r="L113" s="57"/>
    </row>
    <row r="114" spans="1:12" ht="15.75" customHeight="1">
      <c r="A114" s="57"/>
      <c r="B114" s="57"/>
      <c r="C114" s="57"/>
      <c r="D114" s="57"/>
      <c r="E114" s="57"/>
      <c r="F114" s="57"/>
      <c r="G114" s="57"/>
      <c r="H114" s="57"/>
      <c r="I114" s="57"/>
      <c r="J114" s="57"/>
      <c r="K114" s="57"/>
      <c r="L114" s="57"/>
    </row>
    <row r="115" spans="1:12" ht="15.75" customHeight="1">
      <c r="A115" s="57"/>
      <c r="B115" s="57"/>
      <c r="C115" s="57"/>
      <c r="D115" s="57"/>
      <c r="E115" s="57"/>
      <c r="F115" s="57"/>
      <c r="G115" s="57"/>
      <c r="H115" s="57"/>
      <c r="I115" s="57"/>
      <c r="J115" s="57"/>
      <c r="K115" s="57"/>
      <c r="L115" s="57"/>
    </row>
    <row r="116" spans="1:12" ht="15.75" customHeight="1">
      <c r="A116" s="57"/>
      <c r="B116" s="57"/>
      <c r="C116" s="57"/>
      <c r="D116" s="57"/>
      <c r="E116" s="57"/>
      <c r="F116" s="57"/>
      <c r="G116" s="57"/>
      <c r="H116" s="57"/>
      <c r="I116" s="57"/>
      <c r="J116" s="57"/>
      <c r="K116" s="57"/>
      <c r="L116" s="57"/>
    </row>
    <row r="117" spans="1:12" ht="15.75" customHeight="1">
      <c r="A117" s="57"/>
      <c r="B117" s="57"/>
      <c r="C117" s="57"/>
      <c r="D117" s="57"/>
      <c r="E117" s="57"/>
      <c r="F117" s="57"/>
      <c r="G117" s="57"/>
      <c r="H117" s="57"/>
      <c r="I117" s="57"/>
      <c r="J117" s="57"/>
      <c r="K117" s="57"/>
      <c r="L117" s="57"/>
    </row>
    <row r="118" spans="1:12" ht="15.75" customHeight="1">
      <c r="A118" s="57"/>
      <c r="B118" s="57"/>
      <c r="C118" s="57"/>
      <c r="D118" s="57"/>
      <c r="E118" s="57"/>
      <c r="F118" s="57"/>
      <c r="G118" s="57"/>
      <c r="H118" s="57"/>
      <c r="I118" s="57"/>
      <c r="J118" s="57"/>
      <c r="K118" s="57"/>
      <c r="L118" s="57"/>
    </row>
    <row r="119" spans="1:12" ht="15.75" customHeight="1">
      <c r="A119" s="57"/>
      <c r="B119" s="57"/>
      <c r="C119" s="57"/>
      <c r="D119" s="57"/>
      <c r="E119" s="57"/>
      <c r="F119" s="57"/>
      <c r="G119" s="57"/>
      <c r="H119" s="57"/>
      <c r="I119" s="57"/>
      <c r="J119" s="57"/>
      <c r="K119" s="57"/>
      <c r="L119" s="57"/>
    </row>
    <row r="120" spans="1:12" ht="15.75" customHeight="1">
      <c r="A120" s="57"/>
      <c r="B120" s="57"/>
      <c r="C120" s="57"/>
      <c r="D120" s="57"/>
      <c r="E120" s="57"/>
      <c r="F120" s="57"/>
      <c r="G120" s="57"/>
      <c r="H120" s="57"/>
      <c r="I120" s="57"/>
      <c r="J120" s="57"/>
      <c r="K120" s="57"/>
      <c r="L120" s="57"/>
    </row>
    <row r="121" spans="1:12" ht="15.75" customHeight="1">
      <c r="A121" s="57"/>
      <c r="B121" s="57"/>
      <c r="C121" s="57"/>
      <c r="D121" s="57"/>
      <c r="E121" s="57"/>
      <c r="F121" s="57"/>
      <c r="G121" s="57"/>
      <c r="H121" s="57"/>
      <c r="I121" s="57"/>
      <c r="J121" s="57"/>
      <c r="K121" s="57"/>
      <c r="L121" s="57"/>
    </row>
    <row r="122" spans="1:12" ht="15.75" customHeight="1">
      <c r="A122" s="57"/>
      <c r="B122" s="57"/>
      <c r="C122" s="57"/>
      <c r="D122" s="57"/>
      <c r="E122" s="57"/>
      <c r="F122" s="57"/>
      <c r="G122" s="57"/>
      <c r="H122" s="57"/>
      <c r="I122" s="57"/>
      <c r="J122" s="57"/>
      <c r="K122" s="57"/>
      <c r="L122" s="57"/>
    </row>
    <row r="123" spans="1:12" ht="15.75" customHeight="1">
      <c r="A123" s="57"/>
      <c r="B123" s="57"/>
      <c r="C123" s="57"/>
      <c r="D123" s="57"/>
      <c r="E123" s="57"/>
      <c r="F123" s="57"/>
      <c r="G123" s="57"/>
      <c r="H123" s="57"/>
      <c r="I123" s="57"/>
      <c r="J123" s="57"/>
      <c r="K123" s="57"/>
      <c r="L123" s="57"/>
    </row>
    <row r="124" spans="1:12" ht="15.75" customHeight="1">
      <c r="A124" s="57"/>
      <c r="B124" s="57"/>
      <c r="C124" s="57"/>
      <c r="D124" s="57"/>
      <c r="E124" s="57"/>
      <c r="F124" s="57"/>
      <c r="G124" s="57"/>
      <c r="H124" s="57"/>
      <c r="I124" s="57"/>
      <c r="J124" s="57"/>
      <c r="K124" s="57"/>
      <c r="L124" s="57"/>
    </row>
    <row r="125" spans="1:12" ht="15.75" customHeight="1">
      <c r="A125" s="57"/>
      <c r="B125" s="57"/>
      <c r="C125" s="57"/>
      <c r="D125" s="57"/>
      <c r="E125" s="57"/>
      <c r="F125" s="57"/>
      <c r="G125" s="57"/>
      <c r="H125" s="57"/>
      <c r="I125" s="57"/>
      <c r="J125" s="57"/>
      <c r="K125" s="57"/>
      <c r="L125" s="57"/>
    </row>
    <row r="126" spans="1:12" ht="15.75" customHeight="1">
      <c r="A126" s="57"/>
      <c r="B126" s="57"/>
      <c r="C126" s="57"/>
      <c r="D126" s="57"/>
      <c r="E126" s="57"/>
      <c r="F126" s="57"/>
      <c r="G126" s="57"/>
      <c r="H126" s="57"/>
      <c r="I126" s="57"/>
      <c r="J126" s="57"/>
      <c r="K126" s="57"/>
      <c r="L126" s="57"/>
    </row>
    <row r="127" spans="1:12" ht="15.75" customHeight="1">
      <c r="A127" s="57"/>
      <c r="B127" s="57"/>
      <c r="C127" s="57"/>
      <c r="D127" s="57"/>
      <c r="E127" s="57"/>
      <c r="F127" s="57"/>
      <c r="G127" s="57"/>
      <c r="H127" s="57"/>
      <c r="I127" s="57"/>
      <c r="J127" s="57"/>
      <c r="K127" s="57"/>
      <c r="L127" s="57"/>
    </row>
    <row r="128" spans="1:12" ht="15.75" customHeight="1">
      <c r="A128" s="57"/>
      <c r="B128" s="57"/>
      <c r="C128" s="57"/>
      <c r="D128" s="57"/>
      <c r="E128" s="57"/>
      <c r="F128" s="57"/>
      <c r="G128" s="57"/>
      <c r="H128" s="57"/>
      <c r="I128" s="57"/>
      <c r="J128" s="57"/>
      <c r="K128" s="57"/>
      <c r="L128" s="57"/>
    </row>
    <row r="129" spans="1:12" ht="15.75" customHeight="1">
      <c r="A129" s="57"/>
      <c r="B129" s="57"/>
      <c r="C129" s="57"/>
      <c r="D129" s="57"/>
      <c r="E129" s="57"/>
      <c r="F129" s="57"/>
      <c r="G129" s="57"/>
      <c r="H129" s="57"/>
      <c r="I129" s="57"/>
      <c r="J129" s="57"/>
      <c r="K129" s="57"/>
      <c r="L129" s="57"/>
    </row>
    <row r="130" spans="1:12" ht="15.75" customHeight="1">
      <c r="A130" s="57"/>
      <c r="B130" s="57"/>
      <c r="C130" s="57"/>
      <c r="D130" s="57"/>
      <c r="E130" s="57"/>
      <c r="F130" s="57"/>
      <c r="G130" s="57"/>
      <c r="H130" s="57"/>
      <c r="I130" s="57"/>
      <c r="J130" s="57"/>
      <c r="K130" s="57"/>
      <c r="L130" s="57"/>
    </row>
    <row r="131" spans="1:12" ht="15.75" customHeight="1">
      <c r="A131" s="57"/>
      <c r="B131" s="57"/>
      <c r="C131" s="57"/>
      <c r="D131" s="57"/>
      <c r="E131" s="57"/>
      <c r="F131" s="57"/>
      <c r="G131" s="57"/>
      <c r="H131" s="57"/>
      <c r="I131" s="57"/>
      <c r="J131" s="57"/>
      <c r="K131" s="57"/>
      <c r="L131" s="57"/>
    </row>
    <row r="132" spans="1:12" ht="15.75" customHeight="1">
      <c r="A132" s="57"/>
      <c r="B132" s="57"/>
      <c r="C132" s="57"/>
      <c r="D132" s="57"/>
      <c r="E132" s="57"/>
      <c r="F132" s="57"/>
      <c r="G132" s="57"/>
      <c r="H132" s="57"/>
      <c r="I132" s="57"/>
      <c r="J132" s="57"/>
      <c r="K132" s="57"/>
      <c r="L132" s="57"/>
    </row>
    <row r="133" spans="1:12" ht="15.75" customHeight="1">
      <c r="A133" s="57"/>
      <c r="B133" s="57"/>
      <c r="C133" s="57"/>
      <c r="D133" s="57"/>
      <c r="E133" s="57"/>
      <c r="F133" s="57"/>
      <c r="G133" s="57"/>
      <c r="H133" s="57"/>
      <c r="I133" s="57"/>
      <c r="J133" s="57"/>
      <c r="K133" s="57"/>
      <c r="L133" s="57"/>
    </row>
    <row r="134" spans="1:12" ht="15.75" customHeight="1">
      <c r="A134" s="57"/>
      <c r="B134" s="57"/>
      <c r="C134" s="57"/>
      <c r="D134" s="57"/>
      <c r="E134" s="57"/>
      <c r="F134" s="57"/>
      <c r="G134" s="57"/>
      <c r="H134" s="57"/>
      <c r="I134" s="57"/>
      <c r="J134" s="57"/>
      <c r="K134" s="57"/>
      <c r="L134" s="57"/>
    </row>
    <row r="135" spans="1:12" ht="15.75" customHeight="1">
      <c r="A135" s="57"/>
      <c r="B135" s="57"/>
      <c r="C135" s="57"/>
      <c r="D135" s="57"/>
      <c r="E135" s="57"/>
      <c r="F135" s="57"/>
      <c r="G135" s="57"/>
      <c r="H135" s="57"/>
      <c r="I135" s="57"/>
      <c r="J135" s="57"/>
      <c r="K135" s="57"/>
      <c r="L135" s="57"/>
    </row>
    <row r="136" spans="1:12" ht="15.75" customHeight="1">
      <c r="A136" s="57"/>
      <c r="B136" s="57"/>
      <c r="C136" s="57"/>
      <c r="D136" s="57"/>
      <c r="E136" s="57"/>
      <c r="F136" s="57"/>
      <c r="G136" s="57"/>
      <c r="H136" s="57"/>
      <c r="I136" s="57"/>
      <c r="J136" s="57"/>
      <c r="K136" s="57"/>
      <c r="L136" s="57"/>
    </row>
    <row r="137" spans="1:12" ht="15.75" customHeight="1">
      <c r="A137" s="57"/>
      <c r="B137" s="57"/>
      <c r="C137" s="57"/>
      <c r="D137" s="57"/>
      <c r="E137" s="57"/>
      <c r="F137" s="57"/>
      <c r="G137" s="57"/>
      <c r="H137" s="57"/>
      <c r="I137" s="57"/>
      <c r="J137" s="57"/>
      <c r="K137" s="57"/>
      <c r="L137" s="57"/>
    </row>
    <row r="138" spans="1:12" ht="15.75" customHeight="1">
      <c r="A138" s="57"/>
      <c r="B138" s="57"/>
      <c r="C138" s="57"/>
      <c r="D138" s="57"/>
      <c r="E138" s="57"/>
      <c r="F138" s="57"/>
      <c r="G138" s="57"/>
      <c r="H138" s="57"/>
      <c r="I138" s="57"/>
      <c r="J138" s="57"/>
      <c r="K138" s="57"/>
      <c r="L138" s="57"/>
    </row>
    <row r="139" spans="1:12" ht="15.75" customHeight="1">
      <c r="A139" s="57"/>
      <c r="B139" s="57"/>
      <c r="C139" s="57"/>
      <c r="D139" s="57"/>
      <c r="E139" s="57"/>
      <c r="F139" s="57"/>
      <c r="G139" s="57"/>
      <c r="H139" s="57"/>
      <c r="I139" s="57"/>
      <c r="J139" s="57"/>
      <c r="K139" s="57"/>
      <c r="L139" s="57"/>
    </row>
    <row r="140" spans="1:12" ht="15.75" customHeight="1">
      <c r="A140" s="57"/>
      <c r="B140" s="57"/>
      <c r="C140" s="57"/>
      <c r="D140" s="57"/>
      <c r="E140" s="57"/>
      <c r="F140" s="57"/>
      <c r="G140" s="57"/>
      <c r="H140" s="57"/>
      <c r="I140" s="57"/>
      <c r="J140" s="57"/>
      <c r="K140" s="57"/>
      <c r="L140" s="57"/>
    </row>
    <row r="141" spans="1:12" ht="15.75" customHeight="1">
      <c r="A141" s="57"/>
      <c r="B141" s="57"/>
      <c r="C141" s="57"/>
      <c r="D141" s="57"/>
      <c r="E141" s="57"/>
      <c r="F141" s="57"/>
      <c r="G141" s="57"/>
      <c r="H141" s="57"/>
      <c r="I141" s="57"/>
      <c r="J141" s="57"/>
      <c r="K141" s="57"/>
      <c r="L141" s="57"/>
    </row>
    <row r="142" spans="1:12" ht="15.75" customHeight="1">
      <c r="A142" s="57"/>
      <c r="B142" s="57"/>
      <c r="C142" s="57"/>
      <c r="D142" s="57"/>
      <c r="E142" s="57"/>
      <c r="F142" s="57"/>
      <c r="G142" s="57"/>
      <c r="H142" s="57"/>
      <c r="I142" s="57"/>
      <c r="J142" s="57"/>
      <c r="K142" s="57"/>
      <c r="L142" s="57"/>
    </row>
    <row r="143" spans="1:12" ht="15.75" customHeight="1">
      <c r="A143" s="57"/>
      <c r="B143" s="57"/>
      <c r="C143" s="57"/>
      <c r="D143" s="57"/>
      <c r="E143" s="57"/>
      <c r="F143" s="57"/>
      <c r="G143" s="57"/>
      <c r="H143" s="57"/>
      <c r="I143" s="57"/>
      <c r="J143" s="57"/>
      <c r="K143" s="57"/>
      <c r="L143" s="57"/>
    </row>
    <row r="144" spans="1:12" ht="15.75" customHeight="1">
      <c r="A144" s="57"/>
      <c r="B144" s="57"/>
      <c r="C144" s="57"/>
      <c r="D144" s="57"/>
      <c r="E144" s="57"/>
      <c r="F144" s="57"/>
      <c r="G144" s="57"/>
      <c r="H144" s="57"/>
      <c r="I144" s="57"/>
      <c r="J144" s="57"/>
      <c r="K144" s="57"/>
      <c r="L144" s="57"/>
    </row>
    <row r="145" spans="1:12" ht="15.75" customHeight="1">
      <c r="A145" s="57"/>
      <c r="B145" s="57"/>
      <c r="C145" s="57"/>
      <c r="D145" s="57"/>
      <c r="E145" s="57"/>
      <c r="F145" s="57"/>
      <c r="G145" s="57"/>
      <c r="H145" s="57"/>
      <c r="I145" s="57"/>
      <c r="J145" s="57"/>
      <c r="K145" s="57"/>
      <c r="L145" s="57"/>
    </row>
    <row r="146" spans="1:12" ht="15.75" customHeight="1">
      <c r="A146" s="57"/>
      <c r="B146" s="57"/>
      <c r="C146" s="57"/>
      <c r="D146" s="57"/>
      <c r="E146" s="57"/>
      <c r="F146" s="57"/>
      <c r="G146" s="57"/>
      <c r="H146" s="57"/>
      <c r="I146" s="57"/>
      <c r="J146" s="57"/>
      <c r="K146" s="57"/>
      <c r="L146" s="57"/>
    </row>
    <row r="147" spans="1:12" ht="15.75" customHeight="1">
      <c r="A147" s="57"/>
      <c r="B147" s="57"/>
      <c r="C147" s="57"/>
      <c r="D147" s="57"/>
      <c r="E147" s="57"/>
      <c r="F147" s="57"/>
      <c r="G147" s="57"/>
      <c r="H147" s="57"/>
      <c r="I147" s="57"/>
      <c r="J147" s="57"/>
      <c r="K147" s="57"/>
      <c r="L147" s="57"/>
    </row>
    <row r="148" spans="1:12" ht="15.75" customHeight="1">
      <c r="A148" s="57"/>
      <c r="B148" s="57"/>
      <c r="C148" s="57"/>
      <c r="D148" s="57"/>
      <c r="E148" s="57"/>
      <c r="F148" s="57"/>
      <c r="G148" s="57"/>
      <c r="H148" s="57"/>
      <c r="I148" s="57"/>
      <c r="J148" s="57"/>
      <c r="K148" s="57"/>
      <c r="L148" s="57"/>
    </row>
    <row r="149" spans="1:12" ht="15.75" customHeight="1">
      <c r="A149" s="57"/>
      <c r="B149" s="57"/>
      <c r="C149" s="57"/>
      <c r="D149" s="57"/>
      <c r="E149" s="57"/>
      <c r="F149" s="57"/>
      <c r="G149" s="57"/>
      <c r="H149" s="57"/>
      <c r="I149" s="57"/>
      <c r="J149" s="57"/>
      <c r="K149" s="57"/>
      <c r="L149" s="57"/>
    </row>
    <row r="150" spans="1:12" ht="15.75" customHeight="1">
      <c r="A150" s="57"/>
      <c r="B150" s="57"/>
      <c r="C150" s="57"/>
      <c r="D150" s="57"/>
      <c r="E150" s="57"/>
      <c r="F150" s="57"/>
      <c r="G150" s="57"/>
      <c r="H150" s="57"/>
      <c r="I150" s="57"/>
      <c r="J150" s="57"/>
      <c r="K150" s="57"/>
      <c r="L150" s="57"/>
    </row>
    <row r="151" spans="1:12" ht="15.75" customHeight="1">
      <c r="A151" s="57"/>
      <c r="B151" s="57"/>
      <c r="C151" s="57"/>
      <c r="D151" s="57"/>
      <c r="E151" s="57"/>
      <c r="F151" s="57"/>
      <c r="G151" s="57"/>
      <c r="H151" s="57"/>
      <c r="I151" s="57"/>
      <c r="J151" s="57"/>
      <c r="K151" s="57"/>
      <c r="L151" s="57"/>
    </row>
    <row r="152" spans="1:12" ht="15.75" customHeight="1">
      <c r="A152" s="57"/>
      <c r="B152" s="57"/>
      <c r="C152" s="57"/>
      <c r="D152" s="57"/>
      <c r="E152" s="57"/>
      <c r="F152" s="57"/>
      <c r="G152" s="57"/>
      <c r="H152" s="57"/>
      <c r="I152" s="57"/>
      <c r="J152" s="57"/>
      <c r="K152" s="57"/>
      <c r="L152" s="57"/>
    </row>
    <row r="153" spans="1:12" ht="15.75" customHeight="1">
      <c r="A153" s="57"/>
      <c r="B153" s="57"/>
      <c r="C153" s="57"/>
      <c r="D153" s="57"/>
      <c r="E153" s="57"/>
      <c r="F153" s="57"/>
      <c r="G153" s="57"/>
      <c r="H153" s="57"/>
      <c r="I153" s="57"/>
      <c r="J153" s="57"/>
      <c r="K153" s="57"/>
      <c r="L153" s="57"/>
    </row>
    <row r="154" spans="1:12" ht="15.75" customHeight="1">
      <c r="A154" s="57"/>
      <c r="B154" s="57"/>
      <c r="C154" s="57"/>
      <c r="D154" s="57"/>
      <c r="E154" s="57"/>
      <c r="F154" s="57"/>
      <c r="G154" s="57"/>
      <c r="H154" s="57"/>
      <c r="I154" s="57"/>
      <c r="J154" s="57"/>
      <c r="K154" s="57"/>
      <c r="L154" s="57"/>
    </row>
    <row r="155" spans="1:12" ht="15.75" customHeight="1">
      <c r="A155" s="57"/>
      <c r="B155" s="57"/>
      <c r="C155" s="57"/>
      <c r="D155" s="57"/>
      <c r="E155" s="57"/>
      <c r="F155" s="57"/>
      <c r="G155" s="57"/>
      <c r="H155" s="57"/>
      <c r="I155" s="57"/>
      <c r="J155" s="57"/>
      <c r="K155" s="57"/>
      <c r="L155" s="57"/>
    </row>
    <row r="156" spans="1:12" ht="15.75" customHeight="1">
      <c r="A156" s="57"/>
      <c r="B156" s="57"/>
      <c r="C156" s="57"/>
      <c r="D156" s="57"/>
      <c r="E156" s="57"/>
      <c r="F156" s="57"/>
      <c r="G156" s="57"/>
      <c r="H156" s="57"/>
      <c r="I156" s="57"/>
      <c r="J156" s="57"/>
      <c r="K156" s="57"/>
      <c r="L156" s="57"/>
    </row>
    <row r="157" spans="1:12" ht="15.75" customHeight="1">
      <c r="A157" s="57"/>
      <c r="B157" s="57"/>
      <c r="C157" s="57"/>
      <c r="D157" s="57"/>
      <c r="E157" s="57"/>
      <c r="F157" s="57"/>
      <c r="G157" s="57"/>
      <c r="H157" s="57"/>
      <c r="I157" s="57"/>
      <c r="J157" s="57"/>
      <c r="K157" s="57"/>
      <c r="L157" s="57"/>
    </row>
    <row r="158" spans="1:12" ht="15.75" customHeight="1">
      <c r="A158" s="57"/>
      <c r="B158" s="57"/>
      <c r="C158" s="57"/>
      <c r="D158" s="57"/>
      <c r="E158" s="57"/>
      <c r="F158" s="57"/>
      <c r="G158" s="57"/>
      <c r="H158" s="57"/>
      <c r="I158" s="57"/>
      <c r="J158" s="57"/>
      <c r="K158" s="57"/>
      <c r="L158" s="57"/>
    </row>
    <row r="159" spans="1:12" ht="15.75" customHeight="1">
      <c r="A159" s="57"/>
      <c r="B159" s="57"/>
      <c r="C159" s="57"/>
      <c r="D159" s="57"/>
      <c r="E159" s="57"/>
      <c r="F159" s="57"/>
      <c r="G159" s="57"/>
      <c r="H159" s="57"/>
      <c r="I159" s="57"/>
      <c r="J159" s="57"/>
      <c r="K159" s="57"/>
      <c r="L159" s="57"/>
    </row>
    <row r="160" spans="1:12" ht="15.75" customHeight="1">
      <c r="A160" s="57"/>
      <c r="B160" s="57"/>
      <c r="C160" s="57"/>
      <c r="D160" s="57"/>
      <c r="E160" s="57"/>
      <c r="F160" s="57"/>
      <c r="G160" s="57"/>
      <c r="H160" s="57"/>
      <c r="I160" s="57"/>
      <c r="J160" s="57"/>
      <c r="K160" s="57"/>
      <c r="L160" s="57"/>
    </row>
    <row r="161" spans="1:12" ht="15.75" customHeight="1">
      <c r="A161" s="57"/>
      <c r="B161" s="57"/>
      <c r="C161" s="57"/>
      <c r="D161" s="57"/>
      <c r="E161" s="57"/>
      <c r="F161" s="57"/>
      <c r="G161" s="57"/>
      <c r="H161" s="57"/>
      <c r="I161" s="57"/>
      <c r="J161" s="57"/>
      <c r="K161" s="57"/>
      <c r="L161" s="57"/>
    </row>
    <row r="162" spans="1:12" ht="15.75" customHeight="1">
      <c r="A162" s="57"/>
      <c r="B162" s="57"/>
      <c r="C162" s="57"/>
      <c r="D162" s="57"/>
      <c r="E162" s="57"/>
      <c r="F162" s="57"/>
      <c r="G162" s="57"/>
      <c r="H162" s="57"/>
      <c r="I162" s="57"/>
      <c r="J162" s="57"/>
      <c r="K162" s="57"/>
      <c r="L162" s="57"/>
    </row>
    <row r="163" spans="1:12" ht="15.75" customHeight="1">
      <c r="A163" s="57"/>
      <c r="B163" s="57"/>
      <c r="C163" s="57"/>
      <c r="D163" s="57"/>
      <c r="E163" s="57"/>
      <c r="F163" s="57"/>
      <c r="G163" s="57"/>
      <c r="H163" s="57"/>
      <c r="I163" s="57"/>
      <c r="J163" s="57"/>
      <c r="K163" s="57"/>
      <c r="L163" s="57"/>
    </row>
    <row r="164" spans="1:12" ht="15.75" customHeight="1">
      <c r="A164" s="57"/>
      <c r="B164" s="57"/>
      <c r="C164" s="57"/>
      <c r="D164" s="57"/>
      <c r="E164" s="57"/>
      <c r="F164" s="57"/>
      <c r="G164" s="57"/>
      <c r="H164" s="57"/>
      <c r="I164" s="57"/>
      <c r="J164" s="57"/>
      <c r="K164" s="57"/>
      <c r="L164" s="57"/>
    </row>
    <row r="165" spans="1:12" ht="15.75" customHeight="1">
      <c r="A165" s="57"/>
      <c r="B165" s="57"/>
      <c r="C165" s="57"/>
      <c r="D165" s="57"/>
      <c r="E165" s="57"/>
      <c r="F165" s="57"/>
      <c r="G165" s="57"/>
      <c r="H165" s="57"/>
      <c r="I165" s="57"/>
      <c r="J165" s="57"/>
      <c r="K165" s="57"/>
      <c r="L165" s="57"/>
    </row>
    <row r="166" spans="1:12" ht="15.75" customHeight="1">
      <c r="A166" s="57"/>
      <c r="B166" s="57"/>
      <c r="C166" s="57"/>
      <c r="D166" s="57"/>
      <c r="E166" s="57"/>
      <c r="F166" s="57"/>
      <c r="G166" s="57"/>
      <c r="H166" s="57"/>
      <c r="I166" s="57"/>
      <c r="J166" s="57"/>
      <c r="K166" s="57"/>
      <c r="L166" s="57"/>
    </row>
    <row r="167" spans="1:12" ht="15.75" customHeight="1">
      <c r="A167" s="57"/>
      <c r="B167" s="57"/>
      <c r="C167" s="57"/>
      <c r="D167" s="57"/>
      <c r="E167" s="57"/>
      <c r="F167" s="57"/>
      <c r="G167" s="57"/>
      <c r="H167" s="57"/>
      <c r="I167" s="57"/>
      <c r="J167" s="57"/>
      <c r="K167" s="57"/>
      <c r="L167" s="57"/>
    </row>
    <row r="168" spans="1:12" ht="15.75" customHeight="1">
      <c r="A168" s="57"/>
      <c r="B168" s="57"/>
      <c r="C168" s="57"/>
      <c r="D168" s="57"/>
      <c r="E168" s="57"/>
      <c r="F168" s="57"/>
      <c r="G168" s="57"/>
      <c r="H168" s="57"/>
      <c r="I168" s="57"/>
      <c r="J168" s="57"/>
      <c r="K168" s="57"/>
      <c r="L168" s="57"/>
    </row>
    <row r="169" spans="1:12" ht="15.75" customHeight="1">
      <c r="A169" s="57"/>
      <c r="B169" s="57"/>
      <c r="C169" s="57"/>
      <c r="D169" s="57"/>
      <c r="E169" s="57"/>
      <c r="F169" s="57"/>
      <c r="G169" s="57"/>
      <c r="H169" s="57"/>
      <c r="I169" s="57"/>
      <c r="J169" s="57"/>
      <c r="K169" s="57"/>
      <c r="L169" s="57"/>
    </row>
    <row r="170" spans="1:12" ht="15.75" customHeight="1">
      <c r="A170" s="57"/>
      <c r="B170" s="57"/>
      <c r="C170" s="57"/>
      <c r="D170" s="57"/>
      <c r="E170" s="57"/>
      <c r="F170" s="57"/>
      <c r="G170" s="57"/>
      <c r="H170" s="57"/>
      <c r="I170" s="57"/>
      <c r="J170" s="57"/>
      <c r="K170" s="57"/>
      <c r="L170" s="57"/>
    </row>
    <row r="171" spans="1:12" ht="15.75" customHeight="1">
      <c r="A171" s="57"/>
      <c r="B171" s="57"/>
      <c r="C171" s="57"/>
      <c r="D171" s="57"/>
      <c r="E171" s="57"/>
      <c r="F171" s="57"/>
      <c r="G171" s="57"/>
      <c r="H171" s="57"/>
      <c r="I171" s="57"/>
      <c r="J171" s="57"/>
      <c r="K171" s="57"/>
      <c r="L171" s="57"/>
    </row>
    <row r="172" spans="1:12" ht="15.75" customHeight="1">
      <c r="A172" s="57"/>
      <c r="B172" s="57"/>
      <c r="C172" s="57"/>
      <c r="D172" s="57"/>
      <c r="E172" s="57"/>
      <c r="F172" s="57"/>
      <c r="G172" s="57"/>
      <c r="H172" s="57"/>
      <c r="I172" s="57"/>
      <c r="J172" s="57"/>
      <c r="K172" s="57"/>
      <c r="L172" s="57"/>
    </row>
    <row r="173" spans="1:12" ht="15.75" customHeight="1">
      <c r="A173" s="57"/>
      <c r="B173" s="57"/>
      <c r="C173" s="57"/>
      <c r="D173" s="57"/>
      <c r="E173" s="57"/>
      <c r="F173" s="57"/>
      <c r="G173" s="57"/>
      <c r="H173" s="57"/>
      <c r="I173" s="57"/>
      <c r="J173" s="57"/>
      <c r="K173" s="57"/>
      <c r="L173" s="57"/>
    </row>
    <row r="174" spans="1:12" ht="15.75" customHeight="1">
      <c r="A174" s="57"/>
      <c r="B174" s="57"/>
      <c r="C174" s="57"/>
      <c r="D174" s="57"/>
      <c r="E174" s="57"/>
      <c r="F174" s="57"/>
      <c r="G174" s="57"/>
      <c r="H174" s="57"/>
      <c r="I174" s="57"/>
      <c r="J174" s="57"/>
      <c r="K174" s="57"/>
      <c r="L174" s="57"/>
    </row>
    <row r="175" spans="1:12" ht="15.75" customHeight="1">
      <c r="A175" s="57"/>
      <c r="B175" s="57"/>
      <c r="C175" s="57"/>
      <c r="D175" s="57"/>
      <c r="E175" s="57"/>
      <c r="F175" s="57"/>
      <c r="G175" s="57"/>
      <c r="H175" s="57"/>
      <c r="I175" s="57"/>
      <c r="J175" s="57"/>
      <c r="K175" s="57"/>
      <c r="L175" s="57"/>
    </row>
    <row r="176" spans="1:12" ht="15.75" customHeight="1">
      <c r="A176" s="57"/>
      <c r="B176" s="57"/>
      <c r="C176" s="57"/>
      <c r="D176" s="57"/>
      <c r="E176" s="57"/>
      <c r="F176" s="57"/>
      <c r="G176" s="57"/>
      <c r="H176" s="57"/>
      <c r="I176" s="57"/>
      <c r="J176" s="57"/>
      <c r="K176" s="57"/>
      <c r="L176" s="57"/>
    </row>
    <row r="177" spans="1:12" ht="15.75" customHeight="1">
      <c r="A177" s="57"/>
      <c r="B177" s="57"/>
      <c r="C177" s="57"/>
      <c r="D177" s="57"/>
      <c r="E177" s="57"/>
      <c r="F177" s="57"/>
      <c r="G177" s="57"/>
      <c r="H177" s="57"/>
      <c r="I177" s="57"/>
      <c r="J177" s="57"/>
      <c r="K177" s="57"/>
      <c r="L177" s="57"/>
    </row>
    <row r="178" spans="1:12" ht="15.75" customHeight="1">
      <c r="A178" s="57"/>
      <c r="B178" s="57"/>
      <c r="C178" s="57"/>
      <c r="D178" s="57"/>
      <c r="E178" s="57"/>
      <c r="F178" s="57"/>
      <c r="G178" s="57"/>
      <c r="H178" s="57"/>
      <c r="I178" s="57"/>
      <c r="J178" s="57"/>
      <c r="K178" s="57"/>
      <c r="L178" s="57"/>
    </row>
    <row r="179" spans="1:12" ht="15.75" customHeight="1">
      <c r="A179" s="57"/>
      <c r="B179" s="57"/>
      <c r="C179" s="57"/>
      <c r="D179" s="57"/>
      <c r="E179" s="57"/>
      <c r="F179" s="57"/>
      <c r="G179" s="57"/>
      <c r="H179" s="57"/>
      <c r="I179" s="57"/>
      <c r="J179" s="57"/>
      <c r="K179" s="57"/>
      <c r="L179" s="57"/>
    </row>
    <row r="180" spans="1:12" ht="15.75" customHeight="1">
      <c r="A180" s="57"/>
      <c r="B180" s="57"/>
      <c r="C180" s="57"/>
      <c r="D180" s="57"/>
      <c r="E180" s="57"/>
      <c r="F180" s="57"/>
      <c r="G180" s="57"/>
      <c r="H180" s="57"/>
      <c r="I180" s="57"/>
      <c r="J180" s="57"/>
      <c r="K180" s="57"/>
      <c r="L180" s="57"/>
    </row>
    <row r="181" spans="1:12" ht="15.75" customHeight="1">
      <c r="A181" s="57"/>
      <c r="B181" s="57"/>
      <c r="C181" s="57"/>
      <c r="D181" s="57"/>
      <c r="E181" s="57"/>
      <c r="F181" s="57"/>
      <c r="G181" s="57"/>
      <c r="H181" s="57"/>
      <c r="I181" s="57"/>
      <c r="J181" s="57"/>
      <c r="K181" s="57"/>
      <c r="L181" s="57"/>
    </row>
    <row r="182" spans="1:12" ht="15.75" customHeight="1">
      <c r="A182" s="57"/>
      <c r="B182" s="57"/>
      <c r="C182" s="57"/>
      <c r="D182" s="57"/>
      <c r="E182" s="57"/>
      <c r="F182" s="57"/>
      <c r="G182" s="57"/>
      <c r="H182" s="57"/>
      <c r="I182" s="57"/>
      <c r="J182" s="57"/>
      <c r="K182" s="57"/>
      <c r="L182" s="57"/>
    </row>
    <row r="183" spans="1:12" ht="15.75" customHeight="1">
      <c r="A183" s="57"/>
      <c r="B183" s="57"/>
      <c r="C183" s="57"/>
      <c r="D183" s="57"/>
      <c r="E183" s="57"/>
      <c r="F183" s="57"/>
      <c r="G183" s="57"/>
      <c r="H183" s="57"/>
      <c r="I183" s="57"/>
      <c r="J183" s="57"/>
      <c r="K183" s="57"/>
      <c r="L183" s="57"/>
    </row>
    <row r="184" spans="1:12" ht="15.75" customHeight="1">
      <c r="A184" s="57"/>
      <c r="B184" s="57"/>
      <c r="C184" s="57"/>
      <c r="D184" s="57"/>
      <c r="E184" s="57"/>
      <c r="F184" s="57"/>
      <c r="G184" s="57"/>
      <c r="H184" s="57"/>
      <c r="I184" s="57"/>
      <c r="J184" s="57"/>
      <c r="K184" s="57"/>
      <c r="L184" s="57"/>
    </row>
    <row r="185" spans="1:12" ht="15.75" customHeight="1">
      <c r="A185" s="57"/>
      <c r="B185" s="57"/>
      <c r="C185" s="57"/>
      <c r="D185" s="57"/>
      <c r="E185" s="57"/>
      <c r="F185" s="57"/>
      <c r="G185" s="57"/>
      <c r="H185" s="57"/>
      <c r="I185" s="57"/>
      <c r="J185" s="57"/>
      <c r="K185" s="57"/>
      <c r="L185" s="57"/>
    </row>
    <row r="186" spans="1:12" ht="15.75" customHeight="1">
      <c r="A186" s="57"/>
      <c r="B186" s="57"/>
      <c r="C186" s="57"/>
      <c r="D186" s="57"/>
      <c r="E186" s="57"/>
      <c r="F186" s="57"/>
      <c r="G186" s="57"/>
      <c r="H186" s="57"/>
      <c r="I186" s="57"/>
      <c r="J186" s="57"/>
      <c r="K186" s="57"/>
      <c r="L186" s="57"/>
    </row>
    <row r="187" spans="1:12" ht="15.75" customHeight="1">
      <c r="A187" s="57"/>
      <c r="B187" s="57"/>
      <c r="C187" s="57"/>
      <c r="D187" s="57"/>
      <c r="E187" s="57"/>
      <c r="F187" s="57"/>
      <c r="G187" s="57"/>
      <c r="H187" s="57"/>
      <c r="I187" s="57"/>
      <c r="J187" s="57"/>
      <c r="K187" s="57"/>
      <c r="L187" s="57"/>
    </row>
    <row r="188" spans="1:12" ht="15.75" customHeight="1">
      <c r="A188" s="57"/>
      <c r="B188" s="57"/>
      <c r="C188" s="57"/>
      <c r="D188" s="57"/>
      <c r="E188" s="57"/>
      <c r="F188" s="57"/>
      <c r="G188" s="57"/>
      <c r="H188" s="57"/>
      <c r="I188" s="57"/>
      <c r="J188" s="57"/>
      <c r="K188" s="57"/>
      <c r="L188" s="57"/>
    </row>
    <row r="189" spans="1:12" ht="15.75" customHeight="1">
      <c r="A189" s="57"/>
      <c r="B189" s="57"/>
      <c r="C189" s="57"/>
      <c r="D189" s="57"/>
      <c r="E189" s="57"/>
      <c r="F189" s="57"/>
      <c r="G189" s="57"/>
      <c r="H189" s="57"/>
      <c r="I189" s="57"/>
      <c r="J189" s="57"/>
      <c r="K189" s="57"/>
      <c r="L189" s="57"/>
    </row>
    <row r="190" spans="1:12" ht="15.75" customHeight="1">
      <c r="A190" s="57"/>
      <c r="B190" s="57"/>
      <c r="C190" s="57"/>
      <c r="D190" s="57"/>
      <c r="E190" s="57"/>
      <c r="F190" s="57"/>
      <c r="G190" s="57"/>
      <c r="H190" s="57"/>
      <c r="I190" s="57"/>
      <c r="J190" s="57"/>
      <c r="K190" s="57"/>
      <c r="L190" s="57"/>
    </row>
    <row r="191" spans="1:12" ht="15.75" customHeight="1">
      <c r="A191" s="57"/>
      <c r="B191" s="57"/>
      <c r="C191" s="57"/>
      <c r="D191" s="57"/>
      <c r="E191" s="57"/>
      <c r="F191" s="57"/>
      <c r="G191" s="57"/>
      <c r="H191" s="57"/>
      <c r="I191" s="57"/>
      <c r="J191" s="57"/>
      <c r="K191" s="57"/>
      <c r="L191" s="57"/>
    </row>
    <row r="192" spans="1:12" ht="15.75" customHeight="1">
      <c r="A192" s="57"/>
      <c r="B192" s="57"/>
      <c r="C192" s="57"/>
      <c r="D192" s="57"/>
      <c r="E192" s="57"/>
      <c r="F192" s="57"/>
      <c r="G192" s="57"/>
      <c r="H192" s="57"/>
      <c r="I192" s="57"/>
      <c r="J192" s="57"/>
      <c r="K192" s="57"/>
      <c r="L192" s="57"/>
    </row>
    <row r="193" spans="1:12" ht="15.75" customHeight="1">
      <c r="A193" s="57"/>
      <c r="B193" s="57"/>
      <c r="C193" s="57"/>
      <c r="D193" s="57"/>
      <c r="E193" s="57"/>
      <c r="F193" s="57"/>
      <c r="G193" s="57"/>
      <c r="H193" s="57"/>
      <c r="I193" s="57"/>
      <c r="J193" s="57"/>
      <c r="K193" s="57"/>
      <c r="L193" s="57"/>
    </row>
    <row r="194" spans="1:12" ht="15.75" customHeight="1">
      <c r="A194" s="57"/>
      <c r="B194" s="57"/>
      <c r="C194" s="57"/>
      <c r="D194" s="57"/>
      <c r="E194" s="57"/>
      <c r="F194" s="57"/>
      <c r="G194" s="57"/>
      <c r="H194" s="57"/>
      <c r="I194" s="57"/>
      <c r="J194" s="57"/>
      <c r="K194" s="57"/>
      <c r="L194" s="57"/>
    </row>
    <row r="195" spans="1:12" ht="15.75" customHeight="1">
      <c r="A195" s="57"/>
      <c r="B195" s="57"/>
      <c r="C195" s="57"/>
      <c r="D195" s="57"/>
      <c r="E195" s="57"/>
      <c r="F195" s="57"/>
      <c r="G195" s="57"/>
      <c r="H195" s="57"/>
      <c r="I195" s="57"/>
      <c r="J195" s="57"/>
      <c r="K195" s="57"/>
      <c r="L195" s="57"/>
    </row>
    <row r="196" spans="1:12" ht="15.75" customHeight="1">
      <c r="A196" s="57"/>
      <c r="B196" s="57"/>
      <c r="C196" s="57"/>
      <c r="D196" s="57"/>
      <c r="E196" s="57"/>
      <c r="F196" s="57"/>
      <c r="G196" s="57"/>
      <c r="H196" s="57"/>
      <c r="I196" s="57"/>
      <c r="J196" s="57"/>
      <c r="K196" s="57"/>
      <c r="L196" s="57"/>
    </row>
    <row r="197" spans="1:12" ht="15.75" customHeight="1">
      <c r="A197" s="57"/>
      <c r="B197" s="57"/>
      <c r="C197" s="57"/>
      <c r="D197" s="57"/>
      <c r="E197" s="57"/>
      <c r="F197" s="57"/>
      <c r="G197" s="57"/>
      <c r="H197" s="57"/>
      <c r="I197" s="57"/>
      <c r="J197" s="57"/>
      <c r="K197" s="57"/>
      <c r="L197" s="57"/>
    </row>
    <row r="198" spans="1:12" ht="15.75" customHeight="1">
      <c r="A198" s="57"/>
      <c r="B198" s="57"/>
      <c r="C198" s="57"/>
      <c r="D198" s="57"/>
      <c r="E198" s="57"/>
      <c r="F198" s="57"/>
      <c r="G198" s="57"/>
      <c r="H198" s="57"/>
      <c r="I198" s="57"/>
      <c r="J198" s="57"/>
      <c r="K198" s="57"/>
      <c r="L198" s="57"/>
    </row>
    <row r="199" spans="1:12" ht="15.75" customHeight="1">
      <c r="A199" s="57"/>
      <c r="B199" s="57"/>
      <c r="C199" s="57"/>
      <c r="D199" s="57"/>
      <c r="E199" s="57"/>
      <c r="F199" s="57"/>
      <c r="G199" s="57"/>
      <c r="H199" s="57"/>
      <c r="I199" s="57"/>
      <c r="J199" s="57"/>
      <c r="K199" s="57"/>
      <c r="L199" s="57"/>
    </row>
    <row r="200" spans="1:12" ht="15.75" customHeight="1">
      <c r="A200" s="57"/>
      <c r="B200" s="57"/>
      <c r="C200" s="57"/>
      <c r="D200" s="57"/>
      <c r="E200" s="57"/>
      <c r="F200" s="57"/>
      <c r="G200" s="57"/>
      <c r="H200" s="57"/>
      <c r="I200" s="57"/>
      <c r="J200" s="57"/>
      <c r="K200" s="57"/>
      <c r="L200" s="57"/>
    </row>
    <row r="201" spans="1:12" ht="15.75" customHeight="1">
      <c r="A201" s="57"/>
      <c r="B201" s="57"/>
      <c r="C201" s="57"/>
      <c r="D201" s="57"/>
      <c r="E201" s="57"/>
      <c r="F201" s="57"/>
      <c r="G201" s="57"/>
      <c r="H201" s="57"/>
      <c r="I201" s="57"/>
      <c r="J201" s="57"/>
      <c r="K201" s="57"/>
      <c r="L201" s="57"/>
    </row>
    <row r="202" spans="1:12" ht="15.75" customHeight="1">
      <c r="A202" s="57"/>
      <c r="B202" s="57"/>
      <c r="C202" s="57"/>
      <c r="D202" s="57"/>
      <c r="E202" s="57"/>
      <c r="F202" s="57"/>
      <c r="G202" s="57"/>
      <c r="H202" s="57"/>
      <c r="I202" s="57"/>
      <c r="J202" s="57"/>
      <c r="K202" s="57"/>
      <c r="L202" s="57"/>
    </row>
    <row r="203" spans="1:12" ht="15.75" customHeight="1">
      <c r="A203" s="57"/>
      <c r="B203" s="57"/>
      <c r="C203" s="57"/>
      <c r="D203" s="57"/>
      <c r="E203" s="57"/>
      <c r="F203" s="57"/>
      <c r="G203" s="57"/>
      <c r="H203" s="57"/>
      <c r="I203" s="57"/>
      <c r="J203" s="57"/>
      <c r="K203" s="57"/>
      <c r="L203" s="57"/>
    </row>
    <row r="204" spans="1:12" ht="15.75" customHeight="1">
      <c r="A204" s="57"/>
      <c r="B204" s="57"/>
      <c r="C204" s="57"/>
      <c r="D204" s="57"/>
      <c r="E204" s="57"/>
      <c r="F204" s="57"/>
      <c r="G204" s="57"/>
      <c r="H204" s="57"/>
      <c r="I204" s="57"/>
      <c r="J204" s="57"/>
      <c r="K204" s="57"/>
      <c r="L204" s="57"/>
    </row>
    <row r="205" spans="1:12" ht="15.75" customHeight="1">
      <c r="A205" s="57"/>
      <c r="B205" s="57"/>
      <c r="C205" s="57"/>
      <c r="D205" s="57"/>
      <c r="E205" s="57"/>
      <c r="F205" s="57"/>
      <c r="G205" s="57"/>
      <c r="H205" s="57"/>
      <c r="I205" s="57"/>
      <c r="J205" s="57"/>
      <c r="K205" s="57"/>
      <c r="L205" s="57"/>
    </row>
    <row r="206" spans="1:12" ht="15.75" customHeight="1">
      <c r="A206" s="57"/>
      <c r="B206" s="57"/>
      <c r="C206" s="57"/>
      <c r="D206" s="57"/>
      <c r="E206" s="57"/>
      <c r="F206" s="57"/>
      <c r="G206" s="57"/>
      <c r="H206" s="57"/>
      <c r="I206" s="57"/>
      <c r="J206" s="57"/>
      <c r="K206" s="57"/>
      <c r="L206" s="57"/>
    </row>
    <row r="207" spans="1:12" ht="15.75" customHeight="1">
      <c r="A207" s="57"/>
      <c r="B207" s="57"/>
      <c r="C207" s="57"/>
      <c r="D207" s="57"/>
      <c r="E207" s="57"/>
      <c r="F207" s="57"/>
      <c r="G207" s="57"/>
      <c r="H207" s="57"/>
      <c r="I207" s="57"/>
      <c r="J207" s="57"/>
      <c r="K207" s="57"/>
      <c r="L207" s="57"/>
    </row>
    <row r="208" spans="1:12" ht="15.75" customHeight="1">
      <c r="A208" s="57"/>
      <c r="B208" s="57"/>
      <c r="C208" s="57"/>
      <c r="D208" s="57"/>
      <c r="E208" s="57"/>
      <c r="F208" s="57"/>
      <c r="G208" s="57"/>
      <c r="H208" s="57"/>
      <c r="I208" s="57"/>
      <c r="J208" s="57"/>
      <c r="K208" s="57"/>
      <c r="L208" s="57"/>
    </row>
    <row r="209" spans="1:12" ht="15.75" customHeight="1">
      <c r="A209" s="57"/>
      <c r="B209" s="57"/>
      <c r="C209" s="57"/>
      <c r="D209" s="57"/>
      <c r="E209" s="57"/>
      <c r="F209" s="57"/>
      <c r="G209" s="57"/>
      <c r="H209" s="57"/>
      <c r="I209" s="57"/>
      <c r="J209" s="57"/>
      <c r="K209" s="57"/>
      <c r="L209" s="57"/>
    </row>
    <row r="210" spans="1:12" ht="15.75" customHeight="1">
      <c r="A210" s="57"/>
      <c r="B210" s="57"/>
      <c r="C210" s="57"/>
      <c r="D210" s="57"/>
      <c r="E210" s="57"/>
      <c r="F210" s="57"/>
      <c r="G210" s="57"/>
      <c r="H210" s="57"/>
      <c r="I210" s="57"/>
      <c r="J210" s="57"/>
      <c r="K210" s="57"/>
      <c r="L210" s="57"/>
    </row>
    <row r="211" spans="1:12" ht="15.75" customHeight="1">
      <c r="A211" s="57"/>
      <c r="B211" s="57"/>
      <c r="C211" s="57"/>
      <c r="D211" s="57"/>
      <c r="E211" s="57"/>
      <c r="F211" s="57"/>
      <c r="G211" s="57"/>
      <c r="H211" s="57"/>
      <c r="I211" s="57"/>
      <c r="J211" s="57"/>
      <c r="K211" s="57"/>
      <c r="L211" s="57"/>
    </row>
    <row r="212" spans="1:12" ht="15.75" customHeight="1">
      <c r="A212" s="57"/>
      <c r="B212" s="57"/>
      <c r="C212" s="57"/>
      <c r="D212" s="57"/>
      <c r="E212" s="57"/>
      <c r="F212" s="57"/>
      <c r="G212" s="57"/>
      <c r="H212" s="57"/>
      <c r="I212" s="57"/>
      <c r="J212" s="57"/>
      <c r="K212" s="57"/>
      <c r="L212" s="57"/>
    </row>
    <row r="213" spans="1:12" ht="15.75" customHeight="1">
      <c r="A213" s="57"/>
      <c r="B213" s="57"/>
      <c r="C213" s="57"/>
      <c r="D213" s="57"/>
      <c r="E213" s="57"/>
      <c r="F213" s="57"/>
      <c r="G213" s="57"/>
      <c r="H213" s="57"/>
      <c r="I213" s="57"/>
      <c r="J213" s="57"/>
      <c r="K213" s="57"/>
      <c r="L213" s="57"/>
    </row>
    <row r="214" spans="1:12" ht="15.75" customHeight="1">
      <c r="A214" s="57"/>
      <c r="B214" s="57"/>
      <c r="C214" s="57"/>
      <c r="D214" s="57"/>
      <c r="E214" s="57"/>
      <c r="F214" s="57"/>
      <c r="G214" s="57"/>
      <c r="H214" s="57"/>
      <c r="I214" s="57"/>
      <c r="J214" s="57"/>
      <c r="K214" s="57"/>
      <c r="L214" s="57"/>
    </row>
    <row r="215" spans="1:12" ht="15.75" customHeight="1">
      <c r="A215" s="57"/>
      <c r="B215" s="57"/>
      <c r="C215" s="57"/>
      <c r="D215" s="57"/>
      <c r="E215" s="57"/>
      <c r="F215" s="57"/>
      <c r="G215" s="57"/>
      <c r="H215" s="57"/>
      <c r="I215" s="57"/>
      <c r="J215" s="57"/>
      <c r="K215" s="57"/>
      <c r="L215" s="57"/>
    </row>
    <row r="216" spans="1:12" ht="15.75" customHeight="1">
      <c r="A216" s="57"/>
      <c r="B216" s="57"/>
      <c r="C216" s="57"/>
      <c r="D216" s="57"/>
      <c r="E216" s="57"/>
      <c r="F216" s="57"/>
      <c r="G216" s="57"/>
      <c r="H216" s="57"/>
      <c r="I216" s="57"/>
      <c r="J216" s="57"/>
      <c r="K216" s="57"/>
      <c r="L216" s="57"/>
    </row>
    <row r="217" spans="1:12" ht="15.75" customHeight="1">
      <c r="A217" s="57"/>
      <c r="B217" s="57"/>
      <c r="C217" s="57"/>
      <c r="D217" s="57"/>
      <c r="E217" s="57"/>
      <c r="F217" s="57"/>
      <c r="G217" s="57"/>
      <c r="H217" s="57"/>
      <c r="I217" s="57"/>
      <c r="J217" s="57"/>
      <c r="K217" s="57"/>
      <c r="L217" s="57"/>
    </row>
    <row r="218" spans="1:12" ht="15.75" customHeight="1">
      <c r="A218" s="57"/>
      <c r="B218" s="57"/>
      <c r="C218" s="57"/>
      <c r="D218" s="57"/>
      <c r="E218" s="57"/>
      <c r="F218" s="57"/>
      <c r="G218" s="57"/>
      <c r="H218" s="57"/>
      <c r="I218" s="57"/>
      <c r="J218" s="57"/>
      <c r="K218" s="57"/>
      <c r="L218" s="57"/>
    </row>
    <row r="219" spans="1:12" ht="15.75" customHeight="1">
      <c r="A219" s="57"/>
      <c r="B219" s="57"/>
      <c r="C219" s="57"/>
      <c r="D219" s="57"/>
      <c r="E219" s="57"/>
      <c r="F219" s="57"/>
      <c r="G219" s="57"/>
      <c r="H219" s="57"/>
      <c r="I219" s="57"/>
      <c r="J219" s="57"/>
      <c r="K219" s="57"/>
      <c r="L219" s="57"/>
    </row>
    <row r="220" spans="1:12" ht="15.75" customHeight="1">
      <c r="A220" s="57"/>
      <c r="B220" s="57"/>
      <c r="C220" s="57"/>
      <c r="D220" s="57"/>
      <c r="E220" s="57"/>
      <c r="F220" s="57"/>
      <c r="G220" s="57"/>
      <c r="H220" s="57"/>
      <c r="I220" s="57"/>
      <c r="J220" s="57"/>
      <c r="K220" s="57"/>
      <c r="L220" s="57"/>
    </row>
    <row r="221" spans="1:12" ht="15.75" customHeight="1">
      <c r="A221" s="57"/>
      <c r="B221" s="57"/>
      <c r="C221" s="57"/>
      <c r="D221" s="57"/>
      <c r="E221" s="57"/>
      <c r="F221" s="57"/>
      <c r="G221" s="57"/>
      <c r="H221" s="57"/>
      <c r="I221" s="57"/>
      <c r="J221" s="57"/>
      <c r="K221" s="57"/>
      <c r="L221" s="57"/>
    </row>
    <row r="222" spans="1:12" ht="15.75" customHeight="1">
      <c r="A222" s="57"/>
      <c r="B222" s="57"/>
      <c r="C222" s="57"/>
      <c r="D222" s="57"/>
      <c r="E222" s="57"/>
      <c r="F222" s="57"/>
      <c r="G222" s="57"/>
      <c r="H222" s="57"/>
      <c r="I222" s="57"/>
      <c r="J222" s="57"/>
      <c r="K222" s="57"/>
      <c r="L222" s="57"/>
    </row>
    <row r="223" spans="1:12" ht="15.75" customHeight="1">
      <c r="A223" s="57"/>
      <c r="B223" s="57"/>
      <c r="C223" s="57"/>
      <c r="D223" s="57"/>
      <c r="E223" s="57"/>
      <c r="F223" s="57"/>
      <c r="G223" s="57"/>
      <c r="H223" s="57"/>
      <c r="I223" s="57"/>
      <c r="J223" s="57"/>
      <c r="K223" s="57"/>
      <c r="L223" s="57"/>
    </row>
    <row r="224" spans="1:12" ht="15.75" customHeight="1">
      <c r="A224" s="57"/>
      <c r="B224" s="57"/>
      <c r="C224" s="57"/>
      <c r="D224" s="57"/>
      <c r="E224" s="57"/>
      <c r="F224" s="57"/>
      <c r="G224" s="57"/>
      <c r="H224" s="57"/>
      <c r="I224" s="57"/>
      <c r="J224" s="57"/>
      <c r="K224" s="57"/>
      <c r="L224" s="57"/>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8">
    <mergeCell ref="B9:B11"/>
    <mergeCell ref="C9:C11"/>
    <mergeCell ref="D10:D11"/>
    <mergeCell ref="A9:A11"/>
    <mergeCell ref="J9:J11"/>
    <mergeCell ref="A2:L2"/>
    <mergeCell ref="A1:L1"/>
    <mergeCell ref="A4:L4"/>
    <mergeCell ref="A5:L5"/>
    <mergeCell ref="A3:L3"/>
    <mergeCell ref="L9:L11"/>
    <mergeCell ref="D9:H9"/>
    <mergeCell ref="I9:I11"/>
    <mergeCell ref="G10:G11"/>
    <mergeCell ref="H10:H11"/>
    <mergeCell ref="F10:F11"/>
    <mergeCell ref="E10:E11"/>
    <mergeCell ref="K9:K11"/>
  </mergeCells>
  <pageMargins left="0.70866141732283472" right="0.70866141732283472" top="0.74803149606299213" bottom="0.9055118110236221" header="0" footer="0.35433070866141736"/>
  <pageSetup scale="81" fitToHeight="0" orientation="landscape" r:id="rId1"/>
  <headerFooter>
    <oddFooter xml:space="preserve">&amp;L&amp;12Lic. Carlos Orsoe Morales Vázquez          Presidente Municipal&amp;C&amp;12Lic. Karla Burguete Torrestiana  Sindica Municipal&amp;R&amp;12Lic. Carlos Agustin Gorrosino Hernández        Tesorero Municipal             &amp;11&amp;K00+000.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002"/>
  <sheetViews>
    <sheetView workbookViewId="0">
      <selection activeCell="A5" sqref="A5:P5"/>
    </sheetView>
  </sheetViews>
  <sheetFormatPr baseColWidth="10" defaultColWidth="14.42578125" defaultRowHeight="15" customHeight="1"/>
  <cols>
    <col min="1" max="1" width="4.42578125" customWidth="1"/>
    <col min="2" max="2" width="5.28515625" customWidth="1"/>
    <col min="3" max="3" width="9.140625" customWidth="1"/>
    <col min="4" max="4" width="6.85546875" customWidth="1"/>
    <col min="5" max="5" width="8.140625" customWidth="1"/>
    <col min="6" max="6" width="6.7109375" customWidth="1"/>
    <col min="7" max="7" width="7" customWidth="1"/>
    <col min="8" max="8" width="9.7109375" customWidth="1"/>
    <col min="9" max="9" width="6.85546875" customWidth="1"/>
    <col min="10" max="10" width="4.28515625" customWidth="1"/>
    <col min="11" max="11" width="28.42578125" customWidth="1"/>
    <col min="12" max="12" width="13.7109375" customWidth="1"/>
    <col min="13" max="13" width="10.7109375" customWidth="1"/>
    <col min="14" max="14" width="15.42578125" customWidth="1"/>
    <col min="15" max="15" width="8.5703125" customWidth="1"/>
    <col min="16" max="16" width="11.140625" customWidth="1"/>
    <col min="17" max="17" width="1.85546875" customWidth="1"/>
    <col min="18" max="26" width="7.5703125" customWidth="1"/>
  </cols>
  <sheetData>
    <row r="1" spans="1:26" ht="19.5" customHeight="1">
      <c r="A1" s="564"/>
      <c r="B1" s="477"/>
      <c r="C1" s="477"/>
      <c r="D1" s="477"/>
      <c r="E1" s="477"/>
      <c r="F1" s="477"/>
      <c r="G1" s="477"/>
      <c r="H1" s="477"/>
      <c r="I1" s="477"/>
      <c r="J1" s="477"/>
      <c r="K1" s="477"/>
      <c r="L1" s="477"/>
      <c r="M1" s="477"/>
      <c r="N1" s="477"/>
      <c r="O1" s="477"/>
      <c r="P1" s="111" t="s">
        <v>464</v>
      </c>
      <c r="Q1" s="139"/>
      <c r="R1" s="139"/>
      <c r="S1" s="139"/>
      <c r="T1" s="139"/>
      <c r="U1" s="139"/>
      <c r="V1" s="139"/>
      <c r="W1" s="139"/>
      <c r="X1" s="2"/>
      <c r="Y1" s="2"/>
      <c r="Z1" s="2"/>
    </row>
    <row r="2" spans="1:26" ht="19.5" customHeight="1">
      <c r="A2" s="559" t="s">
        <v>463</v>
      </c>
      <c r="B2" s="477"/>
      <c r="C2" s="477"/>
      <c r="D2" s="477"/>
      <c r="E2" s="477"/>
      <c r="F2" s="477"/>
      <c r="G2" s="477"/>
      <c r="H2" s="477"/>
      <c r="I2" s="477"/>
      <c r="J2" s="477"/>
      <c r="K2" s="477"/>
      <c r="L2" s="477"/>
      <c r="M2" s="477"/>
      <c r="N2" s="477"/>
      <c r="O2" s="477"/>
      <c r="P2" s="477"/>
      <c r="Q2" s="148"/>
      <c r="R2" s="148"/>
      <c r="S2" s="148"/>
      <c r="T2" s="139"/>
      <c r="U2" s="139"/>
      <c r="V2" s="139"/>
      <c r="W2" s="139"/>
      <c r="X2" s="2"/>
      <c r="Y2" s="2"/>
      <c r="Z2" s="2"/>
    </row>
    <row r="3" spans="1:26" ht="19.5" customHeight="1">
      <c r="A3" s="559" t="s">
        <v>465</v>
      </c>
      <c r="B3" s="477"/>
      <c r="C3" s="477"/>
      <c r="D3" s="477"/>
      <c r="E3" s="477"/>
      <c r="F3" s="477"/>
      <c r="G3" s="477"/>
      <c r="H3" s="477"/>
      <c r="I3" s="477"/>
      <c r="J3" s="477"/>
      <c r="K3" s="477"/>
      <c r="L3" s="477"/>
      <c r="M3" s="477"/>
      <c r="N3" s="477"/>
      <c r="O3" s="477"/>
      <c r="P3" s="477"/>
      <c r="Q3" s="148"/>
      <c r="R3" s="148"/>
      <c r="S3" s="148"/>
      <c r="T3" s="139"/>
      <c r="U3" s="139"/>
      <c r="V3" s="139"/>
      <c r="W3" s="139"/>
      <c r="X3" s="2"/>
      <c r="Y3" s="2"/>
      <c r="Z3" s="2"/>
    </row>
    <row r="4" spans="1:26" ht="19.5" customHeight="1">
      <c r="A4" s="559" t="s">
        <v>468</v>
      </c>
      <c r="B4" s="477"/>
      <c r="C4" s="477"/>
      <c r="D4" s="477"/>
      <c r="E4" s="477"/>
      <c r="F4" s="477"/>
      <c r="G4" s="477"/>
      <c r="H4" s="477"/>
      <c r="I4" s="477"/>
      <c r="J4" s="477"/>
      <c r="K4" s="477"/>
      <c r="L4" s="477"/>
      <c r="M4" s="477"/>
      <c r="N4" s="477"/>
      <c r="O4" s="477"/>
      <c r="P4" s="477"/>
      <c r="Q4" s="148"/>
      <c r="R4" s="148"/>
      <c r="S4" s="148"/>
      <c r="T4" s="139"/>
      <c r="U4" s="139"/>
      <c r="V4" s="139"/>
      <c r="W4" s="139"/>
      <c r="X4" s="2"/>
      <c r="Y4" s="2"/>
      <c r="Z4" s="2"/>
    </row>
    <row r="5" spans="1:26" ht="19.5" customHeight="1">
      <c r="A5" s="559" t="s">
        <v>470</v>
      </c>
      <c r="B5" s="477"/>
      <c r="C5" s="477"/>
      <c r="D5" s="477"/>
      <c r="E5" s="477"/>
      <c r="F5" s="477"/>
      <c r="G5" s="477"/>
      <c r="H5" s="477"/>
      <c r="I5" s="477"/>
      <c r="J5" s="477"/>
      <c r="K5" s="477"/>
      <c r="L5" s="477"/>
      <c r="M5" s="477"/>
      <c r="N5" s="477"/>
      <c r="O5" s="477"/>
      <c r="P5" s="477"/>
      <c r="Q5" s="148"/>
      <c r="R5" s="148"/>
      <c r="S5" s="148"/>
      <c r="T5" s="139"/>
      <c r="U5" s="139"/>
      <c r="V5" s="139"/>
      <c r="W5" s="139"/>
      <c r="X5" s="2"/>
      <c r="Y5" s="2"/>
      <c r="Z5" s="2"/>
    </row>
    <row r="6" spans="1:26" ht="15.75" customHeight="1">
      <c r="A6" s="223"/>
      <c r="B6" s="223"/>
      <c r="C6" s="223"/>
      <c r="D6" s="223"/>
      <c r="E6" s="223"/>
      <c r="F6" s="223"/>
      <c r="G6" s="223"/>
      <c r="H6" s="223"/>
      <c r="I6" s="223"/>
      <c r="J6" s="223"/>
      <c r="K6" s="223"/>
      <c r="L6" s="223"/>
      <c r="M6" s="223"/>
      <c r="N6" s="223"/>
      <c r="O6" s="223"/>
      <c r="P6" s="223"/>
      <c r="Q6" s="148"/>
      <c r="R6" s="148"/>
      <c r="S6" s="148"/>
      <c r="T6" s="139"/>
      <c r="U6" s="139"/>
      <c r="V6" s="139"/>
      <c r="W6" s="139"/>
      <c r="X6" s="2"/>
      <c r="Y6" s="2"/>
      <c r="Z6" s="2"/>
    </row>
    <row r="7" spans="1:26" ht="15.75" customHeight="1">
      <c r="A7" s="223"/>
      <c r="B7" s="223"/>
      <c r="C7" s="223"/>
      <c r="D7" s="223"/>
      <c r="E7" s="223"/>
      <c r="F7" s="223"/>
      <c r="G7" s="223"/>
      <c r="H7" s="223"/>
      <c r="I7" s="223"/>
      <c r="J7" s="223"/>
      <c r="K7" s="223"/>
      <c r="L7" s="223"/>
      <c r="M7" s="223"/>
      <c r="N7" s="223"/>
      <c r="O7" s="223"/>
      <c r="P7" s="223"/>
      <c r="Q7" s="148"/>
      <c r="R7" s="148"/>
      <c r="S7" s="148"/>
      <c r="T7" s="139"/>
      <c r="U7" s="139"/>
      <c r="V7" s="139"/>
      <c r="W7" s="139"/>
      <c r="X7" s="2"/>
      <c r="Y7" s="2"/>
      <c r="Z7" s="2"/>
    </row>
    <row r="8" spans="1:26" ht="15.75" customHeight="1" thickBot="1">
      <c r="A8" s="223"/>
      <c r="B8" s="223"/>
      <c r="C8" s="223"/>
      <c r="D8" s="223"/>
      <c r="E8" s="223"/>
      <c r="F8" s="223"/>
      <c r="G8" s="223"/>
      <c r="H8" s="223"/>
      <c r="I8" s="223"/>
      <c r="J8" s="223"/>
      <c r="K8" s="223"/>
      <c r="L8" s="223"/>
      <c r="M8" s="223"/>
      <c r="N8" s="223"/>
      <c r="O8" s="223"/>
      <c r="P8" s="223"/>
      <c r="Q8" s="148"/>
      <c r="R8" s="148"/>
      <c r="S8" s="148"/>
      <c r="T8" s="139"/>
      <c r="U8" s="139"/>
      <c r="V8" s="139"/>
      <c r="W8" s="139"/>
      <c r="X8" s="2"/>
      <c r="Y8" s="2"/>
      <c r="Z8" s="2"/>
    </row>
    <row r="9" spans="1:26" ht="15.75" customHeight="1">
      <c r="A9" s="563" t="s">
        <v>472</v>
      </c>
      <c r="B9" s="557" t="s">
        <v>476</v>
      </c>
      <c r="C9" s="557" t="s">
        <v>478</v>
      </c>
      <c r="D9" s="554" t="s">
        <v>479</v>
      </c>
      <c r="E9" s="555"/>
      <c r="F9" s="555"/>
      <c r="G9" s="555"/>
      <c r="H9" s="555"/>
      <c r="I9" s="566"/>
      <c r="J9" s="241"/>
      <c r="K9" s="557" t="s">
        <v>541</v>
      </c>
      <c r="L9" s="557" t="s">
        <v>480</v>
      </c>
      <c r="M9" s="557" t="s">
        <v>481</v>
      </c>
      <c r="N9" s="337"/>
      <c r="O9" s="565" t="s">
        <v>482</v>
      </c>
      <c r="P9" s="489"/>
      <c r="Q9" s="148"/>
      <c r="R9" s="148"/>
      <c r="S9" s="148"/>
      <c r="T9" s="139"/>
      <c r="U9" s="139"/>
      <c r="V9" s="139"/>
      <c r="W9" s="139"/>
      <c r="X9" s="2"/>
      <c r="Y9" s="2"/>
      <c r="Z9" s="2"/>
    </row>
    <row r="10" spans="1:26" ht="15.75" customHeight="1" thickBot="1">
      <c r="A10" s="530"/>
      <c r="B10" s="523"/>
      <c r="C10" s="523"/>
      <c r="D10" s="561" t="s">
        <v>483</v>
      </c>
      <c r="E10" s="558" t="s">
        <v>484</v>
      </c>
      <c r="F10" s="558" t="s">
        <v>485</v>
      </c>
      <c r="G10" s="558" t="s">
        <v>486</v>
      </c>
      <c r="H10" s="558" t="s">
        <v>253</v>
      </c>
      <c r="I10" s="558" t="s">
        <v>90</v>
      </c>
      <c r="J10" s="242"/>
      <c r="K10" s="523"/>
      <c r="L10" s="523"/>
      <c r="M10" s="523"/>
      <c r="N10" s="338"/>
      <c r="O10" s="527"/>
      <c r="P10" s="528"/>
      <c r="Q10" s="148"/>
      <c r="R10" s="148"/>
      <c r="S10" s="148"/>
      <c r="T10" s="139"/>
      <c r="U10" s="139"/>
      <c r="V10" s="139"/>
      <c r="W10" s="139"/>
      <c r="X10" s="2"/>
      <c r="Y10" s="2"/>
      <c r="Z10" s="2"/>
    </row>
    <row r="11" spans="1:26" ht="15.75" customHeight="1" thickBot="1">
      <c r="A11" s="531"/>
      <c r="B11" s="524"/>
      <c r="C11" s="524"/>
      <c r="D11" s="562"/>
      <c r="E11" s="524"/>
      <c r="F11" s="524"/>
      <c r="G11" s="524"/>
      <c r="H11" s="524"/>
      <c r="I11" s="524"/>
      <c r="J11" s="242"/>
      <c r="K11" s="524"/>
      <c r="L11" s="524"/>
      <c r="M11" s="524"/>
      <c r="N11" s="323" t="s">
        <v>14</v>
      </c>
      <c r="O11" s="243" t="s">
        <v>491</v>
      </c>
      <c r="P11" s="244" t="s">
        <v>492</v>
      </c>
      <c r="Q11" s="148"/>
      <c r="R11" s="148"/>
      <c r="S11" s="148"/>
      <c r="T11" s="139"/>
      <c r="U11" s="139"/>
      <c r="V11" s="139"/>
      <c r="W11" s="139"/>
      <c r="X11" s="2"/>
      <c r="Y11" s="2"/>
      <c r="Z11" s="2"/>
    </row>
    <row r="12" spans="1:26" ht="38.25" customHeight="1">
      <c r="A12" s="224">
        <v>1</v>
      </c>
      <c r="B12" s="225">
        <v>5</v>
      </c>
      <c r="C12" s="225" t="s">
        <v>288</v>
      </c>
      <c r="D12" s="226">
        <v>1</v>
      </c>
      <c r="E12" s="225" t="s">
        <v>70</v>
      </c>
      <c r="F12" s="225" t="s">
        <v>676</v>
      </c>
      <c r="G12" s="225" t="s">
        <v>613</v>
      </c>
      <c r="H12" s="227">
        <v>9112</v>
      </c>
      <c r="I12" s="245" t="s">
        <v>286</v>
      </c>
      <c r="J12" s="245"/>
      <c r="K12" s="228" t="s">
        <v>673</v>
      </c>
      <c r="L12" s="227" t="s">
        <v>523</v>
      </c>
      <c r="M12" s="332" t="s">
        <v>499</v>
      </c>
      <c r="N12" s="335">
        <v>105228172</v>
      </c>
      <c r="O12" s="227" t="s">
        <v>502</v>
      </c>
      <c r="P12" s="246">
        <v>1</v>
      </c>
      <c r="Q12" s="139"/>
      <c r="R12" s="139"/>
      <c r="S12" s="139"/>
      <c r="T12" s="139"/>
      <c r="U12" s="139"/>
      <c r="V12" s="139"/>
      <c r="W12" s="139"/>
      <c r="X12" s="2"/>
      <c r="Y12" s="2"/>
      <c r="Z12" s="2"/>
    </row>
    <row r="13" spans="1:26" s="322" customFormat="1" ht="38.25" customHeight="1" thickBot="1">
      <c r="A13" s="230">
        <v>1</v>
      </c>
      <c r="B13" s="231">
        <v>5</v>
      </c>
      <c r="C13" s="231" t="s">
        <v>288</v>
      </c>
      <c r="D13" s="232">
        <v>1</v>
      </c>
      <c r="E13" s="231" t="s">
        <v>70</v>
      </c>
      <c r="F13" s="231" t="s">
        <v>676</v>
      </c>
      <c r="G13" s="231" t="s">
        <v>615</v>
      </c>
      <c r="H13" s="233">
        <v>9212</v>
      </c>
      <c r="I13" s="247" t="s">
        <v>286</v>
      </c>
      <c r="J13" s="231"/>
      <c r="K13" s="234" t="s">
        <v>674</v>
      </c>
      <c r="L13" s="235" t="s">
        <v>523</v>
      </c>
      <c r="M13" s="333" t="s">
        <v>499</v>
      </c>
      <c r="N13" s="335">
        <v>6245173.1800000006</v>
      </c>
      <c r="O13" s="235" t="s">
        <v>502</v>
      </c>
      <c r="P13" s="248">
        <v>1</v>
      </c>
      <c r="Q13" s="139"/>
      <c r="R13" s="139"/>
      <c r="S13" s="139"/>
      <c r="T13" s="139"/>
      <c r="U13" s="139"/>
      <c r="V13" s="139"/>
      <c r="W13" s="139"/>
      <c r="X13" s="2"/>
      <c r="Y13" s="2"/>
      <c r="Z13" s="2"/>
    </row>
    <row r="14" spans="1:26" s="322" customFormat="1" ht="38.25" customHeight="1">
      <c r="A14" s="230" t="s">
        <v>322</v>
      </c>
      <c r="B14" s="250" t="s">
        <v>92</v>
      </c>
      <c r="C14" s="250" t="s">
        <v>92</v>
      </c>
      <c r="D14" s="251" t="s">
        <v>616</v>
      </c>
      <c r="E14" s="250" t="s">
        <v>66</v>
      </c>
      <c r="F14" s="250" t="s">
        <v>54</v>
      </c>
      <c r="G14" s="250" t="s">
        <v>548</v>
      </c>
      <c r="H14" s="252">
        <v>9112</v>
      </c>
      <c r="I14" s="247" t="s">
        <v>286</v>
      </c>
      <c r="J14" s="231"/>
      <c r="K14" s="228" t="s">
        <v>614</v>
      </c>
      <c r="L14" s="235" t="s">
        <v>523</v>
      </c>
      <c r="M14" s="333" t="s">
        <v>499</v>
      </c>
      <c r="N14" s="336">
        <v>12631929.130000001</v>
      </c>
      <c r="O14" s="235" t="s">
        <v>502</v>
      </c>
      <c r="P14" s="248">
        <v>1</v>
      </c>
      <c r="Q14" s="139"/>
      <c r="R14" s="139"/>
      <c r="S14" s="139"/>
      <c r="T14" s="139"/>
      <c r="U14" s="139"/>
      <c r="V14" s="139"/>
      <c r="W14" s="139"/>
      <c r="X14" s="2"/>
      <c r="Y14" s="2"/>
      <c r="Z14" s="2"/>
    </row>
    <row r="15" spans="1:26" ht="38.25" customHeight="1">
      <c r="A15" s="230" t="s">
        <v>322</v>
      </c>
      <c r="B15" s="250" t="s">
        <v>92</v>
      </c>
      <c r="C15" s="250" t="s">
        <v>92</v>
      </c>
      <c r="D15" s="251" t="s">
        <v>616</v>
      </c>
      <c r="E15" s="250" t="s">
        <v>66</v>
      </c>
      <c r="F15" s="250" t="s">
        <v>54</v>
      </c>
      <c r="G15" s="250" t="s">
        <v>548</v>
      </c>
      <c r="H15" s="252">
        <v>9212</v>
      </c>
      <c r="I15" s="247" t="s">
        <v>286</v>
      </c>
      <c r="J15" s="231"/>
      <c r="K15" s="234" t="s">
        <v>614</v>
      </c>
      <c r="L15" s="235" t="s">
        <v>523</v>
      </c>
      <c r="M15" s="333" t="s">
        <v>499</v>
      </c>
      <c r="N15" s="336">
        <v>34030843.75</v>
      </c>
      <c r="O15" s="235" t="s">
        <v>502</v>
      </c>
      <c r="P15" s="248">
        <v>1</v>
      </c>
      <c r="Q15" s="139"/>
      <c r="R15" s="139"/>
      <c r="S15" s="139"/>
      <c r="T15" s="139"/>
      <c r="U15" s="139"/>
      <c r="V15" s="139"/>
      <c r="W15" s="139"/>
      <c r="X15" s="2"/>
      <c r="Y15" s="2"/>
      <c r="Z15" s="2"/>
    </row>
    <row r="16" spans="1:26" ht="16.5" customHeight="1" thickBot="1">
      <c r="A16" s="238"/>
      <c r="B16" s="239"/>
      <c r="C16" s="239"/>
      <c r="D16" s="239"/>
      <c r="E16" s="239"/>
      <c r="F16" s="239"/>
      <c r="G16" s="239"/>
      <c r="H16" s="239"/>
      <c r="I16" s="239"/>
      <c r="J16" s="239"/>
      <c r="K16" s="240" t="s">
        <v>612</v>
      </c>
      <c r="L16" s="239"/>
      <c r="M16" s="239"/>
      <c r="N16" s="334">
        <f>SUM(N12:N15)</f>
        <v>158136118.06</v>
      </c>
      <c r="O16" s="239"/>
      <c r="P16" s="249"/>
      <c r="Q16" s="139"/>
      <c r="R16" s="139"/>
      <c r="S16" s="139"/>
      <c r="T16" s="139"/>
      <c r="U16" s="139"/>
      <c r="V16" s="139"/>
      <c r="W16" s="139"/>
      <c r="X16" s="2"/>
      <c r="Y16" s="2"/>
      <c r="Z16" s="2"/>
    </row>
    <row r="17" spans="1:26" ht="15.75" customHeight="1">
      <c r="A17" s="58"/>
      <c r="B17" s="58"/>
      <c r="C17" s="58"/>
      <c r="D17" s="58"/>
      <c r="E17" s="58"/>
      <c r="F17" s="58"/>
      <c r="G17" s="58"/>
      <c r="H17" s="58"/>
      <c r="I17" s="58"/>
      <c r="J17" s="58"/>
      <c r="K17" s="58"/>
      <c r="L17" s="58"/>
      <c r="M17" s="58"/>
      <c r="N17" s="58"/>
      <c r="O17" s="58"/>
      <c r="P17" s="58"/>
      <c r="Q17" s="139"/>
      <c r="R17" s="139"/>
      <c r="S17" s="139"/>
      <c r="T17" s="139"/>
      <c r="U17" s="139"/>
      <c r="V17" s="139"/>
      <c r="W17" s="139"/>
      <c r="X17" s="2"/>
      <c r="Y17" s="2"/>
      <c r="Z17" s="2"/>
    </row>
    <row r="18" spans="1:26">
      <c r="A18" s="57"/>
      <c r="B18" s="57"/>
      <c r="C18" s="57"/>
      <c r="D18" s="57"/>
      <c r="E18" s="57"/>
      <c r="F18" s="57"/>
      <c r="G18" s="57"/>
      <c r="H18" s="57"/>
      <c r="I18" s="57"/>
      <c r="J18" s="57"/>
      <c r="K18" s="57"/>
      <c r="L18" s="57"/>
      <c r="M18" s="57"/>
      <c r="N18" s="57"/>
      <c r="O18" s="57"/>
      <c r="P18" s="57"/>
      <c r="Q18" s="2"/>
      <c r="R18" s="2"/>
      <c r="S18" s="2"/>
      <c r="T18" s="2"/>
      <c r="U18" s="2"/>
      <c r="V18" s="2"/>
      <c r="W18" s="2"/>
      <c r="X18" s="2"/>
      <c r="Y18" s="2"/>
      <c r="Z18" s="2"/>
    </row>
    <row r="19" spans="1:26">
      <c r="A19" s="57"/>
      <c r="B19" s="57"/>
      <c r="C19" s="57"/>
      <c r="D19" s="57"/>
      <c r="E19" s="57"/>
      <c r="F19" s="57"/>
      <c r="G19" s="57"/>
      <c r="H19" s="57"/>
      <c r="I19" s="57"/>
      <c r="J19" s="57"/>
      <c r="K19" s="57"/>
      <c r="L19" s="57"/>
      <c r="M19" s="57"/>
      <c r="N19" s="57"/>
      <c r="O19" s="57"/>
      <c r="P19" s="57"/>
      <c r="Q19" s="2"/>
      <c r="R19" s="2"/>
      <c r="S19" s="2"/>
      <c r="T19" s="2"/>
      <c r="U19" s="2"/>
      <c r="V19" s="2"/>
      <c r="W19" s="2"/>
      <c r="X19" s="2"/>
      <c r="Y19" s="2"/>
      <c r="Z19" s="2"/>
    </row>
    <row r="20" spans="1:26">
      <c r="A20" s="57"/>
      <c r="B20" s="57"/>
      <c r="C20" s="57"/>
      <c r="D20" s="57"/>
      <c r="E20" s="57"/>
      <c r="F20" s="57"/>
      <c r="G20" s="57"/>
      <c r="H20" s="57"/>
      <c r="I20" s="57"/>
      <c r="J20" s="57"/>
      <c r="K20" s="57"/>
      <c r="L20" s="57"/>
      <c r="M20" s="57"/>
      <c r="N20" s="57"/>
      <c r="O20" s="57"/>
      <c r="P20" s="57"/>
      <c r="Q20" s="2"/>
      <c r="R20" s="2"/>
      <c r="S20" s="2"/>
      <c r="T20" s="2"/>
      <c r="U20" s="2"/>
      <c r="V20" s="2"/>
      <c r="W20" s="2"/>
      <c r="X20" s="2"/>
      <c r="Y20" s="2"/>
      <c r="Z20" s="2"/>
    </row>
    <row r="21" spans="1:26">
      <c r="A21" s="57"/>
      <c r="B21" s="57"/>
      <c r="C21" s="57"/>
      <c r="D21" s="57"/>
      <c r="E21" s="57"/>
      <c r="F21" s="57"/>
      <c r="G21" s="57"/>
      <c r="H21" s="57"/>
      <c r="I21" s="57"/>
      <c r="J21" s="57"/>
      <c r="K21" s="57"/>
      <c r="L21" s="57"/>
      <c r="M21" s="57"/>
      <c r="N21" s="57"/>
      <c r="O21" s="57"/>
      <c r="P21" s="57"/>
      <c r="Q21" s="2"/>
      <c r="R21" s="2"/>
      <c r="S21" s="2"/>
      <c r="T21" s="2"/>
      <c r="U21" s="2"/>
      <c r="V21" s="2"/>
      <c r="W21" s="2"/>
      <c r="X21" s="2"/>
      <c r="Y21" s="2"/>
      <c r="Z21" s="2"/>
    </row>
    <row r="22" spans="1:26">
      <c r="A22" s="57"/>
      <c r="B22" s="57"/>
      <c r="C22" s="57"/>
      <c r="D22" s="57"/>
      <c r="E22" s="57"/>
      <c r="F22" s="57"/>
      <c r="G22" s="57"/>
      <c r="H22" s="57"/>
      <c r="I22" s="57"/>
      <c r="J22" s="57"/>
      <c r="K22" s="57"/>
      <c r="L22" s="57"/>
      <c r="M22" s="57"/>
      <c r="N22" s="57"/>
      <c r="O22" s="57"/>
      <c r="P22" s="57"/>
      <c r="Q22" s="2"/>
      <c r="R22" s="2"/>
      <c r="S22" s="2"/>
      <c r="T22" s="2"/>
      <c r="U22" s="2"/>
      <c r="V22" s="2"/>
      <c r="W22" s="2"/>
      <c r="X22" s="2"/>
      <c r="Y22" s="2"/>
      <c r="Z22" s="2"/>
    </row>
    <row r="23" spans="1:26" ht="15.75" customHeight="1">
      <c r="A23" s="57"/>
      <c r="B23" s="57"/>
      <c r="C23" s="57"/>
      <c r="D23" s="57"/>
      <c r="E23" s="57"/>
      <c r="F23" s="57"/>
      <c r="G23" s="57"/>
      <c r="H23" s="57"/>
      <c r="I23" s="57"/>
      <c r="J23" s="57"/>
      <c r="K23" s="57"/>
      <c r="L23" s="57"/>
      <c r="M23" s="57"/>
      <c r="N23" s="57"/>
      <c r="O23" s="57"/>
      <c r="P23" s="57"/>
      <c r="Q23" s="2"/>
      <c r="R23" s="2"/>
      <c r="S23" s="2"/>
      <c r="T23" s="2"/>
      <c r="U23" s="2"/>
      <c r="V23" s="2"/>
      <c r="W23" s="2"/>
      <c r="X23" s="2"/>
      <c r="Y23" s="2"/>
      <c r="Z23" s="2"/>
    </row>
    <row r="24" spans="1:26" ht="15.75" customHeight="1">
      <c r="A24" s="57"/>
      <c r="B24" s="57"/>
      <c r="C24" s="57"/>
      <c r="D24" s="57"/>
      <c r="E24" s="57"/>
      <c r="F24" s="57"/>
      <c r="G24" s="57"/>
      <c r="H24" s="57"/>
      <c r="I24" s="57"/>
      <c r="J24" s="57"/>
      <c r="K24" s="57"/>
      <c r="L24" s="57"/>
      <c r="M24" s="57"/>
      <c r="N24" s="57"/>
      <c r="O24" s="57"/>
      <c r="P24" s="57"/>
      <c r="Q24" s="2"/>
      <c r="R24" s="2"/>
      <c r="S24" s="2"/>
      <c r="T24" s="2"/>
      <c r="U24" s="2"/>
      <c r="V24" s="2"/>
      <c r="W24" s="2"/>
      <c r="X24" s="2"/>
      <c r="Y24" s="2"/>
      <c r="Z24" s="2"/>
    </row>
    <row r="25" spans="1:26" ht="15.75" customHeight="1">
      <c r="A25" s="57"/>
      <c r="B25" s="57"/>
      <c r="C25" s="57"/>
      <c r="D25" s="57"/>
      <c r="E25" s="57"/>
      <c r="F25" s="57"/>
      <c r="G25" s="57"/>
      <c r="H25" s="57"/>
      <c r="I25" s="57"/>
      <c r="J25" s="57"/>
      <c r="K25" s="57"/>
      <c r="L25" s="57"/>
      <c r="M25" s="57"/>
      <c r="N25" s="57"/>
      <c r="O25" s="57"/>
      <c r="P25" s="57"/>
      <c r="Q25" s="2"/>
      <c r="R25" s="2"/>
      <c r="S25" s="2"/>
      <c r="T25" s="2"/>
      <c r="U25" s="2"/>
      <c r="V25" s="2"/>
      <c r="W25" s="2"/>
      <c r="X25" s="2"/>
      <c r="Y25" s="2"/>
      <c r="Z25" s="2"/>
    </row>
    <row r="26" spans="1:26" ht="15.75" customHeight="1">
      <c r="A26" s="57"/>
      <c r="B26" s="57"/>
      <c r="C26" s="57"/>
      <c r="D26" s="57"/>
      <c r="E26" s="57"/>
      <c r="F26" s="57"/>
      <c r="G26" s="57"/>
      <c r="H26" s="57"/>
      <c r="I26" s="57"/>
      <c r="J26" s="57"/>
      <c r="K26" s="57"/>
      <c r="L26" s="57"/>
      <c r="M26" s="57"/>
      <c r="N26" s="57"/>
      <c r="O26" s="57"/>
      <c r="P26" s="57"/>
      <c r="Q26" s="2"/>
      <c r="R26" s="2"/>
      <c r="S26" s="2"/>
      <c r="T26" s="2"/>
      <c r="U26" s="2"/>
      <c r="V26" s="2"/>
      <c r="W26" s="2"/>
      <c r="X26" s="2"/>
      <c r="Y26" s="2"/>
      <c r="Z26" s="2"/>
    </row>
    <row r="27" spans="1:26" ht="15.75" customHeight="1">
      <c r="A27" s="57"/>
      <c r="B27" s="57"/>
      <c r="C27" s="57"/>
      <c r="D27" s="57"/>
      <c r="E27" s="57"/>
      <c r="F27" s="57"/>
      <c r="G27" s="57"/>
      <c r="H27" s="57"/>
      <c r="I27" s="57"/>
      <c r="J27" s="57"/>
      <c r="K27" s="57"/>
      <c r="L27" s="57"/>
      <c r="M27" s="57"/>
      <c r="N27" s="57"/>
      <c r="O27" s="57"/>
      <c r="P27" s="57"/>
      <c r="Q27" s="2"/>
      <c r="R27" s="2"/>
      <c r="S27" s="2"/>
      <c r="T27" s="2"/>
      <c r="U27" s="2"/>
      <c r="V27" s="2"/>
      <c r="W27" s="2"/>
      <c r="X27" s="2"/>
      <c r="Y27" s="2"/>
      <c r="Z27" s="2"/>
    </row>
    <row r="28" spans="1:26" ht="15.75" customHeight="1">
      <c r="A28" s="57"/>
      <c r="B28" s="57"/>
      <c r="C28" s="57"/>
      <c r="D28" s="57"/>
      <c r="E28" s="57"/>
      <c r="F28" s="57"/>
      <c r="G28" s="57"/>
      <c r="H28" s="57"/>
      <c r="I28" s="57"/>
      <c r="J28" s="57"/>
      <c r="K28" s="57"/>
      <c r="L28" s="57"/>
      <c r="M28" s="57"/>
      <c r="N28" s="57"/>
      <c r="O28" s="57"/>
      <c r="P28" s="57"/>
      <c r="Q28" s="2"/>
      <c r="R28" s="2"/>
      <c r="S28" s="2"/>
      <c r="T28" s="2"/>
      <c r="U28" s="2"/>
      <c r="V28" s="2"/>
      <c r="W28" s="2"/>
      <c r="X28" s="2"/>
      <c r="Y28" s="2"/>
      <c r="Z28" s="2"/>
    </row>
    <row r="29" spans="1:26" ht="15.75" customHeight="1">
      <c r="A29" s="57"/>
      <c r="B29" s="57"/>
      <c r="C29" s="57"/>
      <c r="D29" s="57"/>
      <c r="E29" s="57"/>
      <c r="F29" s="57"/>
      <c r="G29" s="57"/>
      <c r="H29" s="57"/>
      <c r="I29" s="57"/>
      <c r="J29" s="57"/>
      <c r="K29" s="57"/>
      <c r="L29" s="57"/>
      <c r="M29" s="57"/>
      <c r="N29" s="57"/>
      <c r="O29" s="57"/>
      <c r="P29" s="57"/>
      <c r="Q29" s="2"/>
      <c r="R29" s="2"/>
      <c r="S29" s="2"/>
      <c r="T29" s="2"/>
      <c r="U29" s="2"/>
      <c r="V29" s="2"/>
      <c r="W29" s="2"/>
      <c r="X29" s="2"/>
      <c r="Y29" s="2"/>
      <c r="Z29" s="2"/>
    </row>
    <row r="30" spans="1:26" ht="15.75" customHeight="1">
      <c r="A30" s="57"/>
      <c r="B30" s="57"/>
      <c r="C30" s="57"/>
      <c r="D30" s="57"/>
      <c r="E30" s="57"/>
      <c r="F30" s="57"/>
      <c r="G30" s="57"/>
      <c r="H30" s="57"/>
      <c r="I30" s="57"/>
      <c r="J30" s="57"/>
      <c r="K30" s="57"/>
      <c r="L30" s="57"/>
      <c r="M30" s="57"/>
      <c r="N30" s="57"/>
      <c r="O30" s="57"/>
      <c r="P30" s="57"/>
      <c r="Q30" s="2"/>
      <c r="R30" s="2"/>
      <c r="S30" s="2"/>
      <c r="T30" s="2"/>
      <c r="U30" s="2"/>
      <c r="V30" s="2"/>
      <c r="W30" s="2"/>
      <c r="X30" s="2"/>
      <c r="Y30" s="2"/>
      <c r="Z30" s="2"/>
    </row>
    <row r="31" spans="1:26" ht="15.75" customHeight="1">
      <c r="A31" s="57"/>
      <c r="B31" s="57"/>
      <c r="C31" s="57"/>
      <c r="D31" s="57"/>
      <c r="E31" s="57"/>
      <c r="F31" s="57"/>
      <c r="G31" s="57"/>
      <c r="H31" s="57"/>
      <c r="I31" s="57"/>
      <c r="J31" s="57"/>
      <c r="K31" s="57"/>
      <c r="L31" s="57"/>
      <c r="M31" s="57"/>
      <c r="N31" s="57"/>
      <c r="O31" s="57"/>
      <c r="P31" s="57"/>
      <c r="Q31" s="2"/>
      <c r="R31" s="2"/>
      <c r="S31" s="2"/>
      <c r="T31" s="2"/>
      <c r="U31" s="2"/>
      <c r="V31" s="2"/>
      <c r="W31" s="2"/>
      <c r="X31" s="2"/>
      <c r="Y31" s="2"/>
      <c r="Z31" s="2"/>
    </row>
    <row r="32" spans="1:26" ht="15.75" customHeight="1">
      <c r="A32" s="57"/>
      <c r="B32" s="57"/>
      <c r="C32" s="57"/>
      <c r="D32" s="57"/>
      <c r="E32" s="57"/>
      <c r="F32" s="57"/>
      <c r="G32" s="57"/>
      <c r="H32" s="57"/>
      <c r="I32" s="57"/>
      <c r="J32" s="57"/>
      <c r="K32" s="57"/>
      <c r="L32" s="57"/>
      <c r="M32" s="57"/>
      <c r="N32" s="57"/>
      <c r="O32" s="57"/>
      <c r="P32" s="57"/>
      <c r="Q32" s="2"/>
      <c r="R32" s="2"/>
      <c r="S32" s="2"/>
      <c r="T32" s="2"/>
      <c r="U32" s="2"/>
      <c r="V32" s="2"/>
      <c r="W32" s="2"/>
      <c r="X32" s="2"/>
      <c r="Y32" s="2"/>
      <c r="Z32" s="2"/>
    </row>
    <row r="33" spans="1:26" ht="15.75" customHeight="1">
      <c r="A33" s="57"/>
      <c r="B33" s="57"/>
      <c r="C33" s="57"/>
      <c r="D33" s="57"/>
      <c r="E33" s="57"/>
      <c r="F33" s="57"/>
      <c r="G33" s="57"/>
      <c r="H33" s="57"/>
      <c r="I33" s="57"/>
      <c r="J33" s="57"/>
      <c r="K33" s="57"/>
      <c r="L33" s="57"/>
      <c r="M33" s="57"/>
      <c r="N33" s="57"/>
      <c r="O33" s="57"/>
      <c r="P33" s="57"/>
      <c r="Q33" s="2"/>
      <c r="R33" s="2"/>
      <c r="S33" s="2"/>
      <c r="T33" s="2"/>
      <c r="U33" s="2"/>
      <c r="V33" s="2"/>
      <c r="W33" s="2"/>
      <c r="X33" s="2"/>
      <c r="Y33" s="2"/>
      <c r="Z33" s="2"/>
    </row>
    <row r="34" spans="1:26" ht="15.75" customHeight="1">
      <c r="A34" s="57"/>
      <c r="B34" s="57"/>
      <c r="C34" s="57"/>
      <c r="D34" s="57"/>
      <c r="E34" s="57"/>
      <c r="F34" s="57"/>
      <c r="G34" s="57"/>
      <c r="H34" s="57"/>
      <c r="I34" s="57"/>
      <c r="J34" s="57"/>
      <c r="K34" s="57"/>
      <c r="L34" s="57"/>
      <c r="M34" s="57"/>
      <c r="N34" s="57"/>
      <c r="O34" s="57"/>
      <c r="P34" s="57"/>
      <c r="Q34" s="2"/>
      <c r="R34" s="2"/>
      <c r="S34" s="2"/>
      <c r="T34" s="2"/>
      <c r="U34" s="2"/>
      <c r="V34" s="2"/>
      <c r="W34" s="2"/>
      <c r="X34" s="2"/>
      <c r="Y34" s="2"/>
      <c r="Z34" s="2"/>
    </row>
    <row r="35" spans="1:26" ht="15.75" customHeight="1">
      <c r="A35" s="57"/>
      <c r="B35" s="57"/>
      <c r="C35" s="57"/>
      <c r="D35" s="57"/>
      <c r="E35" s="57"/>
      <c r="F35" s="57"/>
      <c r="G35" s="57"/>
      <c r="H35" s="57"/>
      <c r="I35" s="57"/>
      <c r="J35" s="57"/>
      <c r="K35" s="57"/>
      <c r="L35" s="57"/>
      <c r="M35" s="57"/>
      <c r="N35" s="57"/>
      <c r="O35" s="57"/>
      <c r="P35" s="57"/>
    </row>
    <row r="36" spans="1:26" ht="15.75" customHeight="1">
      <c r="A36" s="57"/>
      <c r="B36" s="57"/>
      <c r="C36" s="57"/>
      <c r="D36" s="57"/>
      <c r="E36" s="57"/>
      <c r="F36" s="57"/>
      <c r="G36" s="57"/>
      <c r="H36" s="57"/>
      <c r="I36" s="57"/>
      <c r="J36" s="57"/>
      <c r="K36" s="57"/>
      <c r="L36" s="57"/>
      <c r="M36" s="57"/>
      <c r="N36" s="57"/>
      <c r="O36" s="57"/>
      <c r="P36" s="57"/>
    </row>
    <row r="37" spans="1:26" ht="15.75" customHeight="1">
      <c r="A37" s="57"/>
      <c r="B37" s="57"/>
      <c r="C37" s="57"/>
      <c r="D37" s="57"/>
      <c r="E37" s="57"/>
      <c r="F37" s="57"/>
      <c r="G37" s="57"/>
      <c r="H37" s="57"/>
      <c r="I37" s="57"/>
      <c r="J37" s="57"/>
      <c r="K37" s="57"/>
      <c r="L37" s="57"/>
      <c r="M37" s="57"/>
      <c r="N37" s="57"/>
      <c r="O37" s="57"/>
      <c r="P37" s="57"/>
    </row>
    <row r="38" spans="1:26" ht="15.75" customHeight="1">
      <c r="A38" s="57"/>
      <c r="B38" s="57"/>
      <c r="C38" s="57"/>
      <c r="D38" s="57"/>
      <c r="E38" s="57"/>
      <c r="F38" s="57"/>
      <c r="G38" s="57"/>
      <c r="H38" s="57"/>
      <c r="I38" s="57"/>
      <c r="J38" s="57"/>
      <c r="K38" s="57"/>
      <c r="L38" s="57"/>
      <c r="M38" s="57"/>
      <c r="N38" s="57"/>
      <c r="O38" s="57"/>
      <c r="P38" s="57"/>
    </row>
    <row r="39" spans="1:26" ht="15.75" customHeight="1">
      <c r="A39" s="57"/>
      <c r="B39" s="57"/>
      <c r="C39" s="57"/>
      <c r="D39" s="57"/>
      <c r="E39" s="57"/>
      <c r="F39" s="57"/>
      <c r="G39" s="57"/>
      <c r="H39" s="57"/>
      <c r="I39" s="57"/>
      <c r="J39" s="57"/>
      <c r="K39" s="57"/>
      <c r="L39" s="57"/>
      <c r="M39" s="57"/>
      <c r="N39" s="57"/>
      <c r="O39" s="57"/>
      <c r="P39" s="57"/>
    </row>
    <row r="40" spans="1:26" ht="15.75" customHeight="1">
      <c r="A40" s="57"/>
      <c r="B40" s="57"/>
      <c r="C40" s="57"/>
      <c r="D40" s="57"/>
      <c r="E40" s="57"/>
      <c r="F40" s="57"/>
      <c r="G40" s="57"/>
      <c r="H40" s="57"/>
      <c r="I40" s="57"/>
      <c r="J40" s="57"/>
      <c r="K40" s="57"/>
      <c r="L40" s="57"/>
      <c r="M40" s="57"/>
      <c r="N40" s="57"/>
      <c r="O40" s="57"/>
      <c r="P40" s="57"/>
    </row>
    <row r="41" spans="1:26" ht="15.75" customHeight="1">
      <c r="A41" s="57"/>
      <c r="B41" s="57"/>
      <c r="C41" s="57"/>
      <c r="D41" s="57"/>
      <c r="E41" s="57"/>
      <c r="F41" s="57"/>
      <c r="G41" s="57"/>
      <c r="H41" s="57"/>
      <c r="I41" s="57"/>
      <c r="J41" s="57"/>
      <c r="K41" s="57"/>
      <c r="L41" s="57"/>
      <c r="M41" s="57"/>
      <c r="N41" s="57"/>
      <c r="O41" s="57"/>
      <c r="P41" s="57"/>
    </row>
    <row r="42" spans="1:26" ht="15.75" customHeight="1">
      <c r="A42" s="57"/>
      <c r="B42" s="57"/>
      <c r="C42" s="57"/>
      <c r="D42" s="57"/>
      <c r="E42" s="57"/>
      <c r="F42" s="57"/>
      <c r="G42" s="57"/>
      <c r="H42" s="57"/>
      <c r="I42" s="57"/>
      <c r="J42" s="57"/>
      <c r="K42" s="57"/>
      <c r="L42" s="57"/>
      <c r="M42" s="57"/>
      <c r="N42" s="57"/>
      <c r="O42" s="57"/>
      <c r="P42" s="57"/>
    </row>
    <row r="43" spans="1:26" ht="15.75" customHeight="1">
      <c r="A43" s="57"/>
      <c r="B43" s="57"/>
      <c r="C43" s="57"/>
      <c r="D43" s="57"/>
      <c r="E43" s="57"/>
      <c r="F43" s="57"/>
      <c r="G43" s="57"/>
      <c r="H43" s="57"/>
      <c r="I43" s="57"/>
      <c r="J43" s="57"/>
      <c r="K43" s="57"/>
      <c r="L43" s="57"/>
      <c r="M43" s="57"/>
      <c r="N43" s="57"/>
      <c r="O43" s="57"/>
      <c r="P43" s="57"/>
    </row>
    <row r="44" spans="1:26" ht="15.75" customHeight="1">
      <c r="A44" s="57"/>
      <c r="B44" s="57"/>
      <c r="C44" s="57"/>
      <c r="D44" s="57"/>
      <c r="E44" s="57"/>
      <c r="F44" s="57"/>
      <c r="G44" s="57"/>
      <c r="H44" s="57"/>
      <c r="I44" s="57"/>
      <c r="J44" s="57"/>
      <c r="K44" s="57"/>
      <c r="L44" s="57"/>
      <c r="M44" s="57"/>
      <c r="N44" s="57"/>
      <c r="O44" s="57"/>
      <c r="P44" s="57"/>
    </row>
    <row r="45" spans="1:26" ht="15.75" customHeight="1">
      <c r="A45" s="57"/>
      <c r="B45" s="57"/>
      <c r="C45" s="57"/>
      <c r="D45" s="57"/>
      <c r="E45" s="57"/>
      <c r="F45" s="57"/>
      <c r="G45" s="57"/>
      <c r="H45" s="57"/>
      <c r="I45" s="57"/>
      <c r="J45" s="57"/>
      <c r="K45" s="57"/>
      <c r="L45" s="57"/>
      <c r="M45" s="57"/>
      <c r="N45" s="57"/>
      <c r="O45" s="57"/>
      <c r="P45" s="57"/>
    </row>
    <row r="46" spans="1:26" ht="15.75" customHeight="1">
      <c r="A46" s="57"/>
      <c r="B46" s="57"/>
      <c r="C46" s="57"/>
      <c r="D46" s="57"/>
      <c r="E46" s="57"/>
      <c r="F46" s="57"/>
      <c r="G46" s="57"/>
      <c r="H46" s="57"/>
      <c r="I46" s="57"/>
      <c r="J46" s="57"/>
      <c r="K46" s="57"/>
      <c r="L46" s="57"/>
      <c r="M46" s="57"/>
      <c r="N46" s="57"/>
      <c r="O46" s="57"/>
      <c r="P46" s="57"/>
    </row>
    <row r="47" spans="1:26" ht="15.75" customHeight="1">
      <c r="A47" s="57"/>
      <c r="B47" s="57"/>
      <c r="C47" s="57"/>
      <c r="D47" s="57"/>
      <c r="E47" s="57"/>
      <c r="F47" s="57"/>
      <c r="G47" s="57"/>
      <c r="H47" s="57"/>
      <c r="I47" s="57"/>
      <c r="J47" s="57"/>
      <c r="K47" s="57"/>
      <c r="L47" s="57"/>
      <c r="M47" s="57"/>
      <c r="N47" s="57"/>
      <c r="O47" s="57"/>
      <c r="P47" s="57"/>
    </row>
    <row r="48" spans="1:26" ht="15.75" customHeight="1">
      <c r="A48" s="57"/>
      <c r="B48" s="57"/>
      <c r="C48" s="57"/>
      <c r="D48" s="57"/>
      <c r="E48" s="57"/>
      <c r="F48" s="57"/>
      <c r="G48" s="57"/>
      <c r="H48" s="57"/>
      <c r="I48" s="57"/>
      <c r="J48" s="57"/>
      <c r="K48" s="57"/>
      <c r="L48" s="57"/>
      <c r="M48" s="57"/>
      <c r="N48" s="57"/>
      <c r="O48" s="57"/>
      <c r="P48" s="57"/>
    </row>
    <row r="49" spans="1:16" ht="15.75" customHeight="1">
      <c r="A49" s="57"/>
      <c r="B49" s="57"/>
      <c r="C49" s="57"/>
      <c r="D49" s="57"/>
      <c r="E49" s="57"/>
      <c r="F49" s="57"/>
      <c r="G49" s="57"/>
      <c r="H49" s="57"/>
      <c r="I49" s="57"/>
      <c r="J49" s="57"/>
      <c r="K49" s="57"/>
      <c r="L49" s="57"/>
      <c r="M49" s="57"/>
      <c r="N49" s="57"/>
      <c r="O49" s="57"/>
      <c r="P49" s="57"/>
    </row>
    <row r="50" spans="1:16" ht="15.75" customHeight="1">
      <c r="A50" s="57"/>
      <c r="B50" s="57"/>
      <c r="C50" s="57"/>
      <c r="D50" s="57"/>
      <c r="E50" s="57"/>
      <c r="F50" s="57"/>
      <c r="G50" s="57"/>
      <c r="H50" s="57"/>
      <c r="I50" s="57"/>
      <c r="J50" s="57"/>
      <c r="K50" s="57"/>
      <c r="L50" s="57"/>
      <c r="M50" s="57"/>
      <c r="N50" s="57"/>
      <c r="O50" s="57"/>
      <c r="P50" s="57"/>
    </row>
    <row r="51" spans="1:16" ht="15.75" customHeight="1">
      <c r="A51" s="57"/>
      <c r="B51" s="57"/>
      <c r="C51" s="57"/>
      <c r="D51" s="57"/>
      <c r="E51" s="57"/>
      <c r="F51" s="57"/>
      <c r="G51" s="57"/>
      <c r="H51" s="57"/>
      <c r="I51" s="57"/>
      <c r="J51" s="57"/>
      <c r="K51" s="57"/>
      <c r="L51" s="57"/>
      <c r="M51" s="57"/>
      <c r="N51" s="57"/>
      <c r="O51" s="57"/>
      <c r="P51" s="57"/>
    </row>
    <row r="52" spans="1:16" ht="15.75" customHeight="1">
      <c r="A52" s="57"/>
      <c r="B52" s="57"/>
      <c r="C52" s="57"/>
      <c r="D52" s="57"/>
      <c r="E52" s="57"/>
      <c r="F52" s="57"/>
      <c r="G52" s="57"/>
      <c r="H52" s="57"/>
      <c r="I52" s="57"/>
      <c r="J52" s="57"/>
      <c r="K52" s="57"/>
      <c r="L52" s="57"/>
      <c r="M52" s="57"/>
      <c r="N52" s="57"/>
      <c r="O52" s="57"/>
      <c r="P52" s="57"/>
    </row>
    <row r="53" spans="1:16" ht="15.75" customHeight="1">
      <c r="A53" s="57"/>
      <c r="B53" s="57"/>
      <c r="C53" s="57"/>
      <c r="D53" s="57"/>
      <c r="E53" s="57"/>
      <c r="F53" s="57"/>
      <c r="G53" s="57"/>
      <c r="H53" s="57"/>
      <c r="I53" s="57"/>
      <c r="J53" s="57"/>
      <c r="K53" s="57"/>
      <c r="L53" s="57"/>
      <c r="M53" s="57"/>
      <c r="N53" s="57"/>
      <c r="O53" s="57"/>
      <c r="P53" s="57"/>
    </row>
    <row r="54" spans="1:16" ht="15.75" customHeight="1">
      <c r="A54" s="57"/>
      <c r="B54" s="57"/>
      <c r="C54" s="57"/>
      <c r="D54" s="57"/>
      <c r="E54" s="57"/>
      <c r="F54" s="57"/>
      <c r="G54" s="57"/>
      <c r="H54" s="57"/>
      <c r="I54" s="57"/>
      <c r="J54" s="57"/>
      <c r="K54" s="57"/>
      <c r="L54" s="57"/>
      <c r="M54" s="57"/>
      <c r="N54" s="57"/>
      <c r="O54" s="57"/>
      <c r="P54" s="57"/>
    </row>
    <row r="55" spans="1:16" ht="15.75" customHeight="1">
      <c r="A55" s="57"/>
      <c r="B55" s="57"/>
      <c r="C55" s="57"/>
      <c r="D55" s="57"/>
      <c r="E55" s="57"/>
      <c r="F55" s="57"/>
      <c r="G55" s="57"/>
      <c r="H55" s="57"/>
      <c r="I55" s="57"/>
      <c r="J55" s="57"/>
      <c r="K55" s="57"/>
      <c r="L55" s="57"/>
      <c r="M55" s="57"/>
      <c r="N55" s="57"/>
      <c r="O55" s="57"/>
      <c r="P55" s="57"/>
    </row>
    <row r="56" spans="1:16" ht="15.75" customHeight="1">
      <c r="A56" s="57"/>
      <c r="B56" s="57"/>
      <c r="C56" s="57"/>
      <c r="D56" s="57"/>
      <c r="E56" s="57"/>
      <c r="F56" s="57"/>
      <c r="G56" s="57"/>
      <c r="H56" s="57"/>
      <c r="I56" s="57"/>
      <c r="J56" s="57"/>
      <c r="K56" s="57"/>
      <c r="L56" s="57"/>
      <c r="M56" s="57"/>
      <c r="N56" s="57"/>
      <c r="O56" s="57"/>
      <c r="P56" s="57"/>
    </row>
    <row r="57" spans="1:16" ht="15.75" customHeight="1">
      <c r="A57" s="57"/>
      <c r="B57" s="57"/>
      <c r="C57" s="57"/>
      <c r="D57" s="57"/>
      <c r="E57" s="57"/>
      <c r="F57" s="57"/>
      <c r="G57" s="57"/>
      <c r="H57" s="57"/>
      <c r="I57" s="57"/>
      <c r="J57" s="57"/>
      <c r="K57" s="57"/>
      <c r="L57" s="57"/>
      <c r="M57" s="57"/>
      <c r="N57" s="57"/>
      <c r="O57" s="57"/>
      <c r="P57" s="57"/>
    </row>
    <row r="58" spans="1:16" ht="15.75" customHeight="1">
      <c r="A58" s="57"/>
      <c r="B58" s="57"/>
      <c r="C58" s="57"/>
      <c r="D58" s="57"/>
      <c r="E58" s="57"/>
      <c r="F58" s="57"/>
      <c r="G58" s="57"/>
      <c r="H58" s="57"/>
      <c r="I58" s="57"/>
      <c r="J58" s="57"/>
      <c r="K58" s="57"/>
      <c r="L58" s="57"/>
      <c r="M58" s="57"/>
      <c r="N58" s="57"/>
      <c r="O58" s="57"/>
      <c r="P58" s="57"/>
    </row>
    <row r="59" spans="1:16" ht="15.75" customHeight="1">
      <c r="A59" s="57"/>
      <c r="B59" s="57"/>
      <c r="C59" s="57"/>
      <c r="D59" s="57"/>
      <c r="E59" s="57"/>
      <c r="F59" s="57"/>
      <c r="G59" s="57"/>
      <c r="H59" s="57"/>
      <c r="I59" s="57"/>
      <c r="J59" s="57"/>
      <c r="K59" s="57"/>
      <c r="L59" s="57"/>
      <c r="M59" s="57"/>
      <c r="N59" s="57"/>
      <c r="O59" s="57"/>
      <c r="P59" s="57"/>
    </row>
    <row r="60" spans="1:16" ht="15.75" customHeight="1">
      <c r="A60" s="57"/>
      <c r="B60" s="57"/>
      <c r="C60" s="57"/>
      <c r="D60" s="57"/>
      <c r="E60" s="57"/>
      <c r="F60" s="57"/>
      <c r="G60" s="57"/>
      <c r="H60" s="57"/>
      <c r="I60" s="57"/>
      <c r="J60" s="57"/>
      <c r="K60" s="57"/>
      <c r="L60" s="57"/>
      <c r="M60" s="57"/>
      <c r="N60" s="57"/>
      <c r="O60" s="57"/>
      <c r="P60" s="57"/>
    </row>
    <row r="61" spans="1:16" ht="15.75" customHeight="1">
      <c r="A61" s="57"/>
      <c r="B61" s="57"/>
      <c r="C61" s="57"/>
      <c r="D61" s="57"/>
      <c r="E61" s="57"/>
      <c r="F61" s="57"/>
      <c r="G61" s="57"/>
      <c r="H61" s="57"/>
      <c r="I61" s="57"/>
      <c r="J61" s="57"/>
      <c r="K61" s="57"/>
      <c r="L61" s="57"/>
      <c r="M61" s="57"/>
      <c r="N61" s="57"/>
      <c r="O61" s="57"/>
      <c r="P61" s="57"/>
    </row>
    <row r="62" spans="1:16" ht="15.75" customHeight="1">
      <c r="A62" s="57"/>
      <c r="B62" s="57"/>
      <c r="C62" s="57"/>
      <c r="D62" s="57"/>
      <c r="E62" s="57"/>
      <c r="F62" s="57"/>
      <c r="G62" s="57"/>
      <c r="H62" s="57"/>
      <c r="I62" s="57"/>
      <c r="J62" s="57"/>
      <c r="K62" s="57"/>
      <c r="L62" s="57"/>
      <c r="M62" s="57"/>
      <c r="N62" s="57"/>
      <c r="O62" s="57"/>
      <c r="P62" s="57"/>
    </row>
    <row r="63" spans="1:16" ht="15.75" customHeight="1">
      <c r="A63" s="57"/>
      <c r="B63" s="57"/>
      <c r="C63" s="57"/>
      <c r="D63" s="57"/>
      <c r="E63" s="57"/>
      <c r="F63" s="57"/>
      <c r="G63" s="57"/>
      <c r="H63" s="57"/>
      <c r="I63" s="57"/>
      <c r="J63" s="57"/>
      <c r="K63" s="57"/>
      <c r="L63" s="57"/>
      <c r="M63" s="57"/>
      <c r="N63" s="57"/>
      <c r="O63" s="57"/>
      <c r="P63" s="57"/>
    </row>
    <row r="64" spans="1:16" ht="15.75" customHeight="1">
      <c r="A64" s="57"/>
      <c r="B64" s="57"/>
      <c r="C64" s="57"/>
      <c r="D64" s="57"/>
      <c r="E64" s="57"/>
      <c r="F64" s="57"/>
      <c r="G64" s="57"/>
      <c r="H64" s="57"/>
      <c r="I64" s="57"/>
      <c r="J64" s="57"/>
      <c r="K64" s="57"/>
      <c r="L64" s="57"/>
      <c r="M64" s="57"/>
      <c r="N64" s="57"/>
      <c r="O64" s="57"/>
      <c r="P64" s="57"/>
    </row>
    <row r="65" spans="1:16" ht="15.75" customHeight="1">
      <c r="A65" s="57"/>
      <c r="B65" s="57"/>
      <c r="C65" s="57"/>
      <c r="D65" s="57"/>
      <c r="E65" s="57"/>
      <c r="F65" s="57"/>
      <c r="G65" s="57"/>
      <c r="H65" s="57"/>
      <c r="I65" s="57"/>
      <c r="J65" s="57"/>
      <c r="K65" s="57"/>
      <c r="L65" s="57"/>
      <c r="M65" s="57"/>
      <c r="N65" s="57"/>
      <c r="O65" s="57"/>
      <c r="P65" s="57"/>
    </row>
    <row r="66" spans="1:16" ht="15.75" customHeight="1">
      <c r="A66" s="57"/>
      <c r="B66" s="57"/>
      <c r="C66" s="57"/>
      <c r="D66" s="57"/>
      <c r="E66" s="57"/>
      <c r="F66" s="57"/>
      <c r="G66" s="57"/>
      <c r="H66" s="57"/>
      <c r="I66" s="57"/>
      <c r="J66" s="57"/>
      <c r="K66" s="57"/>
      <c r="L66" s="57"/>
      <c r="M66" s="57"/>
      <c r="N66" s="57"/>
      <c r="O66" s="57"/>
      <c r="P66" s="57"/>
    </row>
    <row r="67" spans="1:16" ht="15.75" customHeight="1">
      <c r="A67" s="57"/>
      <c r="B67" s="57"/>
      <c r="C67" s="57"/>
      <c r="D67" s="57"/>
      <c r="E67" s="57"/>
      <c r="F67" s="57"/>
      <c r="G67" s="57"/>
      <c r="H67" s="57"/>
      <c r="I67" s="57"/>
      <c r="J67" s="57"/>
      <c r="K67" s="57"/>
      <c r="L67" s="57"/>
      <c r="M67" s="57"/>
      <c r="N67" s="57"/>
      <c r="O67" s="57"/>
      <c r="P67" s="57"/>
    </row>
    <row r="68" spans="1:16" ht="15.75" customHeight="1">
      <c r="A68" s="57"/>
      <c r="B68" s="57"/>
      <c r="C68" s="57"/>
      <c r="D68" s="57"/>
      <c r="E68" s="57"/>
      <c r="F68" s="57"/>
      <c r="G68" s="57"/>
      <c r="H68" s="57"/>
      <c r="I68" s="57"/>
      <c r="J68" s="57"/>
      <c r="K68" s="57"/>
      <c r="L68" s="57"/>
      <c r="M68" s="57"/>
      <c r="N68" s="57"/>
      <c r="O68" s="57"/>
      <c r="P68" s="57"/>
    </row>
    <row r="69" spans="1:16" ht="15.75" customHeight="1">
      <c r="A69" s="57"/>
      <c r="B69" s="57"/>
      <c r="C69" s="57"/>
      <c r="D69" s="57"/>
      <c r="E69" s="57"/>
      <c r="F69" s="57"/>
      <c r="G69" s="57"/>
      <c r="H69" s="57"/>
      <c r="I69" s="57"/>
      <c r="J69" s="57"/>
      <c r="K69" s="57"/>
      <c r="L69" s="57"/>
      <c r="M69" s="57"/>
      <c r="N69" s="57"/>
      <c r="O69" s="57"/>
      <c r="P69" s="57"/>
    </row>
    <row r="70" spans="1:16" ht="15.75" customHeight="1">
      <c r="A70" s="57"/>
      <c r="B70" s="57"/>
      <c r="C70" s="57"/>
      <c r="D70" s="57"/>
      <c r="E70" s="57"/>
      <c r="F70" s="57"/>
      <c r="G70" s="57"/>
      <c r="H70" s="57"/>
      <c r="I70" s="57"/>
      <c r="J70" s="57"/>
      <c r="K70" s="57"/>
      <c r="L70" s="57"/>
      <c r="M70" s="57"/>
      <c r="N70" s="57"/>
      <c r="O70" s="57"/>
      <c r="P70" s="57"/>
    </row>
    <row r="71" spans="1:16" ht="15.75" customHeight="1">
      <c r="A71" s="57"/>
      <c r="B71" s="57"/>
      <c r="C71" s="57"/>
      <c r="D71" s="57"/>
      <c r="E71" s="57"/>
      <c r="F71" s="57"/>
      <c r="G71" s="57"/>
      <c r="H71" s="57"/>
      <c r="I71" s="57"/>
      <c r="J71" s="57"/>
      <c r="K71" s="57"/>
      <c r="L71" s="57"/>
      <c r="M71" s="57"/>
      <c r="N71" s="57"/>
      <c r="O71" s="57"/>
      <c r="P71" s="57"/>
    </row>
    <row r="72" spans="1:16" ht="15.75" customHeight="1">
      <c r="A72" s="57"/>
      <c r="B72" s="57"/>
      <c r="C72" s="57"/>
      <c r="D72" s="57"/>
      <c r="E72" s="57"/>
      <c r="F72" s="57"/>
      <c r="G72" s="57"/>
      <c r="H72" s="57"/>
      <c r="I72" s="57"/>
      <c r="J72" s="57"/>
      <c r="K72" s="57"/>
      <c r="L72" s="57"/>
      <c r="M72" s="57"/>
      <c r="N72" s="57"/>
      <c r="O72" s="57"/>
      <c r="P72" s="57"/>
    </row>
    <row r="73" spans="1:16" ht="15.75" customHeight="1">
      <c r="A73" s="57"/>
      <c r="B73" s="57"/>
      <c r="C73" s="57"/>
      <c r="D73" s="57"/>
      <c r="E73" s="57"/>
      <c r="F73" s="57"/>
      <c r="G73" s="57"/>
      <c r="H73" s="57"/>
      <c r="I73" s="57"/>
      <c r="J73" s="57"/>
      <c r="K73" s="57"/>
      <c r="L73" s="57"/>
      <c r="M73" s="57"/>
      <c r="N73" s="57"/>
      <c r="O73" s="57"/>
      <c r="P73" s="57"/>
    </row>
    <row r="74" spans="1:16" ht="15.75" customHeight="1">
      <c r="A74" s="57"/>
      <c r="B74" s="57"/>
      <c r="C74" s="57"/>
      <c r="D74" s="57"/>
      <c r="E74" s="57"/>
      <c r="F74" s="57"/>
      <c r="G74" s="57"/>
      <c r="H74" s="57"/>
      <c r="I74" s="57"/>
      <c r="J74" s="57"/>
      <c r="K74" s="57"/>
      <c r="L74" s="57"/>
      <c r="M74" s="57"/>
      <c r="N74" s="57"/>
      <c r="O74" s="57"/>
      <c r="P74" s="57"/>
    </row>
    <row r="75" spans="1:16" ht="15.75" customHeight="1">
      <c r="A75" s="57"/>
      <c r="B75" s="57"/>
      <c r="C75" s="57"/>
      <c r="D75" s="57"/>
      <c r="E75" s="57"/>
      <c r="F75" s="57"/>
      <c r="G75" s="57"/>
      <c r="H75" s="57"/>
      <c r="I75" s="57"/>
      <c r="J75" s="57"/>
      <c r="K75" s="57"/>
      <c r="L75" s="57"/>
      <c r="M75" s="57"/>
      <c r="N75" s="57"/>
      <c r="O75" s="57"/>
      <c r="P75" s="57"/>
    </row>
    <row r="76" spans="1:16" ht="15.75" customHeight="1">
      <c r="A76" s="57"/>
      <c r="B76" s="57"/>
      <c r="C76" s="57"/>
      <c r="D76" s="57"/>
      <c r="E76" s="57"/>
      <c r="F76" s="57"/>
      <c r="G76" s="57"/>
      <c r="H76" s="57"/>
      <c r="I76" s="57"/>
      <c r="J76" s="57"/>
      <c r="K76" s="57"/>
      <c r="L76" s="57"/>
      <c r="M76" s="57"/>
      <c r="N76" s="57"/>
      <c r="O76" s="57"/>
      <c r="P76" s="57"/>
    </row>
    <row r="77" spans="1:16" ht="15.75" customHeight="1">
      <c r="A77" s="57"/>
      <c r="B77" s="57"/>
      <c r="C77" s="57"/>
      <c r="D77" s="57"/>
      <c r="E77" s="57"/>
      <c r="F77" s="57"/>
      <c r="G77" s="57"/>
      <c r="H77" s="57"/>
      <c r="I77" s="57"/>
      <c r="J77" s="57"/>
      <c r="K77" s="57"/>
      <c r="L77" s="57"/>
      <c r="M77" s="57"/>
      <c r="N77" s="57"/>
      <c r="O77" s="57"/>
      <c r="P77" s="57"/>
    </row>
    <row r="78" spans="1:16" ht="15.75" customHeight="1">
      <c r="A78" s="57"/>
      <c r="B78" s="57"/>
      <c r="C78" s="57"/>
      <c r="D78" s="57"/>
      <c r="E78" s="57"/>
      <c r="F78" s="57"/>
      <c r="G78" s="57"/>
      <c r="H78" s="57"/>
      <c r="I78" s="57"/>
      <c r="J78" s="57"/>
      <c r="K78" s="57"/>
      <c r="L78" s="57"/>
      <c r="M78" s="57"/>
      <c r="N78" s="57"/>
      <c r="O78" s="57"/>
      <c r="P78" s="57"/>
    </row>
    <row r="79" spans="1:16" ht="15.75" customHeight="1">
      <c r="A79" s="57"/>
      <c r="B79" s="57"/>
      <c r="C79" s="57"/>
      <c r="D79" s="57"/>
      <c r="E79" s="57"/>
      <c r="F79" s="57"/>
      <c r="G79" s="57"/>
      <c r="H79" s="57"/>
      <c r="I79" s="57"/>
      <c r="J79" s="57"/>
      <c r="K79" s="57"/>
      <c r="L79" s="57"/>
      <c r="M79" s="57"/>
      <c r="N79" s="57"/>
      <c r="O79" s="57"/>
      <c r="P79" s="57"/>
    </row>
    <row r="80" spans="1:16" ht="15.75" customHeight="1">
      <c r="A80" s="57"/>
      <c r="B80" s="57"/>
      <c r="C80" s="57"/>
      <c r="D80" s="57"/>
      <c r="E80" s="57"/>
      <c r="F80" s="57"/>
      <c r="G80" s="57"/>
      <c r="H80" s="57"/>
      <c r="I80" s="57"/>
      <c r="J80" s="57"/>
      <c r="K80" s="57"/>
      <c r="L80" s="57"/>
      <c r="M80" s="57"/>
      <c r="N80" s="57"/>
      <c r="O80" s="57"/>
      <c r="P80" s="57"/>
    </row>
    <row r="81" spans="1:16" ht="15.75" customHeight="1">
      <c r="A81" s="57"/>
      <c r="B81" s="57"/>
      <c r="C81" s="57"/>
      <c r="D81" s="57"/>
      <c r="E81" s="57"/>
      <c r="F81" s="57"/>
      <c r="G81" s="57"/>
      <c r="H81" s="57"/>
      <c r="I81" s="57"/>
      <c r="J81" s="57"/>
      <c r="K81" s="57"/>
      <c r="L81" s="57"/>
      <c r="M81" s="57"/>
      <c r="N81" s="57"/>
      <c r="O81" s="57"/>
      <c r="P81" s="57"/>
    </row>
    <row r="82" spans="1:16" ht="15.75" customHeight="1">
      <c r="A82" s="57"/>
      <c r="B82" s="57"/>
      <c r="C82" s="57"/>
      <c r="D82" s="57"/>
      <c r="E82" s="57"/>
      <c r="F82" s="57"/>
      <c r="G82" s="57"/>
      <c r="H82" s="57"/>
      <c r="I82" s="57"/>
      <c r="J82" s="57"/>
      <c r="K82" s="57"/>
      <c r="L82" s="57"/>
      <c r="M82" s="57"/>
      <c r="N82" s="57"/>
      <c r="O82" s="57"/>
      <c r="P82" s="57"/>
    </row>
    <row r="83" spans="1:16" ht="15.75" customHeight="1">
      <c r="A83" s="57"/>
      <c r="B83" s="57"/>
      <c r="C83" s="57"/>
      <c r="D83" s="57"/>
      <c r="E83" s="57"/>
      <c r="F83" s="57"/>
      <c r="G83" s="57"/>
      <c r="H83" s="57"/>
      <c r="I83" s="57"/>
      <c r="J83" s="57"/>
      <c r="K83" s="57"/>
      <c r="L83" s="57"/>
      <c r="M83" s="57"/>
      <c r="N83" s="57"/>
      <c r="O83" s="57"/>
      <c r="P83" s="57"/>
    </row>
    <row r="84" spans="1:16" ht="15.75" customHeight="1">
      <c r="A84" s="57"/>
      <c r="B84" s="57"/>
      <c r="C84" s="57"/>
      <c r="D84" s="57"/>
      <c r="E84" s="57"/>
      <c r="F84" s="57"/>
      <c r="G84" s="57"/>
      <c r="H84" s="57"/>
      <c r="I84" s="57"/>
      <c r="J84" s="57"/>
      <c r="K84" s="57"/>
      <c r="L84" s="57"/>
      <c r="M84" s="57"/>
      <c r="N84" s="57"/>
      <c r="O84" s="57"/>
      <c r="P84" s="57"/>
    </row>
    <row r="85" spans="1:16" ht="15.75" customHeight="1">
      <c r="A85" s="57"/>
      <c r="B85" s="57"/>
      <c r="C85" s="57"/>
      <c r="D85" s="57"/>
      <c r="E85" s="57"/>
      <c r="F85" s="57"/>
      <c r="G85" s="57"/>
      <c r="H85" s="57"/>
      <c r="I85" s="57"/>
      <c r="J85" s="57"/>
      <c r="K85" s="57"/>
      <c r="L85" s="57"/>
      <c r="M85" s="57"/>
      <c r="N85" s="57"/>
      <c r="O85" s="57"/>
      <c r="P85" s="57"/>
    </row>
    <row r="86" spans="1:16" ht="15.75" customHeight="1">
      <c r="A86" s="57"/>
      <c r="B86" s="57"/>
      <c r="C86" s="57"/>
      <c r="D86" s="57"/>
      <c r="E86" s="57"/>
      <c r="F86" s="57"/>
      <c r="G86" s="57"/>
      <c r="H86" s="57"/>
      <c r="I86" s="57"/>
      <c r="J86" s="57"/>
      <c r="K86" s="57"/>
      <c r="L86" s="57"/>
      <c r="M86" s="57"/>
      <c r="N86" s="57"/>
      <c r="O86" s="57"/>
      <c r="P86" s="57"/>
    </row>
    <row r="87" spans="1:16" ht="15.75" customHeight="1">
      <c r="A87" s="57"/>
      <c r="B87" s="57"/>
      <c r="C87" s="57"/>
      <c r="D87" s="57"/>
      <c r="E87" s="57"/>
      <c r="F87" s="57"/>
      <c r="G87" s="57"/>
      <c r="H87" s="57"/>
      <c r="I87" s="57"/>
      <c r="J87" s="57"/>
      <c r="K87" s="57"/>
      <c r="L87" s="57"/>
      <c r="M87" s="57"/>
      <c r="N87" s="57"/>
      <c r="O87" s="57"/>
      <c r="P87" s="57"/>
    </row>
    <row r="88" spans="1:16" ht="15.75" customHeight="1">
      <c r="A88" s="57"/>
      <c r="B88" s="57"/>
      <c r="C88" s="57"/>
      <c r="D88" s="57"/>
      <c r="E88" s="57"/>
      <c r="F88" s="57"/>
      <c r="G88" s="57"/>
      <c r="H88" s="57"/>
      <c r="I88" s="57"/>
      <c r="J88" s="57"/>
      <c r="K88" s="57"/>
      <c r="L88" s="57"/>
      <c r="M88" s="57"/>
      <c r="N88" s="57"/>
      <c r="O88" s="57"/>
      <c r="P88" s="57"/>
    </row>
    <row r="89" spans="1:16" ht="15.75" customHeight="1">
      <c r="A89" s="57"/>
      <c r="B89" s="57"/>
      <c r="C89" s="57"/>
      <c r="D89" s="57"/>
      <c r="E89" s="57"/>
      <c r="F89" s="57"/>
      <c r="G89" s="57"/>
      <c r="H89" s="57"/>
      <c r="I89" s="57"/>
      <c r="J89" s="57"/>
      <c r="K89" s="57"/>
      <c r="L89" s="57"/>
      <c r="M89" s="57"/>
      <c r="N89" s="57"/>
      <c r="O89" s="57"/>
      <c r="P89" s="57"/>
    </row>
    <row r="90" spans="1:16" ht="15.75" customHeight="1">
      <c r="A90" s="57"/>
      <c r="B90" s="57"/>
      <c r="C90" s="57"/>
      <c r="D90" s="57"/>
      <c r="E90" s="57"/>
      <c r="F90" s="57"/>
      <c r="G90" s="57"/>
      <c r="H90" s="57"/>
      <c r="I90" s="57"/>
      <c r="J90" s="57"/>
      <c r="K90" s="57"/>
      <c r="L90" s="57"/>
      <c r="M90" s="57"/>
      <c r="N90" s="57"/>
      <c r="O90" s="57"/>
      <c r="P90" s="57"/>
    </row>
    <row r="91" spans="1:16" ht="15.75" customHeight="1">
      <c r="A91" s="57"/>
      <c r="B91" s="57"/>
      <c r="C91" s="57"/>
      <c r="D91" s="57"/>
      <c r="E91" s="57"/>
      <c r="F91" s="57"/>
      <c r="G91" s="57"/>
      <c r="H91" s="57"/>
      <c r="I91" s="57"/>
      <c r="J91" s="57"/>
      <c r="K91" s="57"/>
      <c r="L91" s="57"/>
      <c r="M91" s="57"/>
      <c r="N91" s="57"/>
      <c r="O91" s="57"/>
      <c r="P91" s="57"/>
    </row>
    <row r="92" spans="1:16" ht="15.75" customHeight="1">
      <c r="A92" s="57"/>
      <c r="B92" s="57"/>
      <c r="C92" s="57"/>
      <c r="D92" s="57"/>
      <c r="E92" s="57"/>
      <c r="F92" s="57"/>
      <c r="G92" s="57"/>
      <c r="H92" s="57"/>
      <c r="I92" s="57"/>
      <c r="J92" s="57"/>
      <c r="K92" s="57"/>
      <c r="L92" s="57"/>
      <c r="M92" s="57"/>
      <c r="N92" s="57"/>
      <c r="O92" s="57"/>
      <c r="P92" s="57"/>
    </row>
    <row r="93" spans="1:16" ht="15.75" customHeight="1">
      <c r="A93" s="57"/>
      <c r="B93" s="57"/>
      <c r="C93" s="57"/>
      <c r="D93" s="57"/>
      <c r="E93" s="57"/>
      <c r="F93" s="57"/>
      <c r="G93" s="57"/>
      <c r="H93" s="57"/>
      <c r="I93" s="57"/>
      <c r="J93" s="57"/>
      <c r="K93" s="57"/>
      <c r="L93" s="57"/>
      <c r="M93" s="57"/>
      <c r="N93" s="57"/>
      <c r="O93" s="57"/>
      <c r="P93" s="57"/>
    </row>
    <row r="94" spans="1:16" ht="15.75" customHeight="1">
      <c r="A94" s="57"/>
      <c r="B94" s="57"/>
      <c r="C94" s="57"/>
      <c r="D94" s="57"/>
      <c r="E94" s="57"/>
      <c r="F94" s="57"/>
      <c r="G94" s="57"/>
      <c r="H94" s="57"/>
      <c r="I94" s="57"/>
      <c r="J94" s="57"/>
      <c r="K94" s="57"/>
      <c r="L94" s="57"/>
      <c r="M94" s="57"/>
      <c r="N94" s="57"/>
      <c r="O94" s="57"/>
      <c r="P94" s="57"/>
    </row>
    <row r="95" spans="1:16" ht="15.75" customHeight="1">
      <c r="A95" s="57"/>
      <c r="B95" s="57"/>
      <c r="C95" s="57"/>
      <c r="D95" s="57"/>
      <c r="E95" s="57"/>
      <c r="F95" s="57"/>
      <c r="G95" s="57"/>
      <c r="H95" s="57"/>
      <c r="I95" s="57"/>
      <c r="J95" s="57"/>
      <c r="K95" s="57"/>
      <c r="L95" s="57"/>
      <c r="M95" s="57"/>
      <c r="N95" s="57"/>
      <c r="O95" s="57"/>
      <c r="P95" s="57"/>
    </row>
    <row r="96" spans="1:16" ht="15.75" customHeight="1">
      <c r="A96" s="57"/>
      <c r="B96" s="57"/>
      <c r="C96" s="57"/>
      <c r="D96" s="57"/>
      <c r="E96" s="57"/>
      <c r="F96" s="57"/>
      <c r="G96" s="57"/>
      <c r="H96" s="57"/>
      <c r="I96" s="57"/>
      <c r="J96" s="57"/>
      <c r="K96" s="57"/>
      <c r="L96" s="57"/>
      <c r="M96" s="57"/>
      <c r="N96" s="57"/>
      <c r="O96" s="57"/>
      <c r="P96" s="57"/>
    </row>
    <row r="97" spans="1:16" ht="15.75" customHeight="1">
      <c r="A97" s="57"/>
      <c r="B97" s="57"/>
      <c r="C97" s="57"/>
      <c r="D97" s="57"/>
      <c r="E97" s="57"/>
      <c r="F97" s="57"/>
      <c r="G97" s="57"/>
      <c r="H97" s="57"/>
      <c r="I97" s="57"/>
      <c r="J97" s="57"/>
      <c r="K97" s="57"/>
      <c r="L97" s="57"/>
      <c r="M97" s="57"/>
      <c r="N97" s="57"/>
      <c r="O97" s="57"/>
      <c r="P97" s="57"/>
    </row>
    <row r="98" spans="1:16" ht="15.75" customHeight="1">
      <c r="A98" s="57"/>
      <c r="B98" s="57"/>
      <c r="C98" s="57"/>
      <c r="D98" s="57"/>
      <c r="E98" s="57"/>
      <c r="F98" s="57"/>
      <c r="G98" s="57"/>
      <c r="H98" s="57"/>
      <c r="I98" s="57"/>
      <c r="J98" s="57"/>
      <c r="K98" s="57"/>
      <c r="L98" s="57"/>
      <c r="M98" s="57"/>
      <c r="N98" s="57"/>
      <c r="O98" s="57"/>
      <c r="P98" s="57"/>
    </row>
    <row r="99" spans="1:16" ht="15.75" customHeight="1">
      <c r="A99" s="57"/>
      <c r="B99" s="57"/>
      <c r="C99" s="57"/>
      <c r="D99" s="57"/>
      <c r="E99" s="57"/>
      <c r="F99" s="57"/>
      <c r="G99" s="57"/>
      <c r="H99" s="57"/>
      <c r="I99" s="57"/>
      <c r="J99" s="57"/>
      <c r="K99" s="57"/>
      <c r="L99" s="57"/>
      <c r="M99" s="57"/>
      <c r="N99" s="57"/>
      <c r="O99" s="57"/>
      <c r="P99" s="57"/>
    </row>
    <row r="100" spans="1:16" ht="15.75" customHeight="1">
      <c r="A100" s="57"/>
      <c r="B100" s="57"/>
      <c r="C100" s="57"/>
      <c r="D100" s="57"/>
      <c r="E100" s="57"/>
      <c r="F100" s="57"/>
      <c r="G100" s="57"/>
      <c r="H100" s="57"/>
      <c r="I100" s="57"/>
      <c r="J100" s="57"/>
      <c r="K100" s="57"/>
      <c r="L100" s="57"/>
      <c r="M100" s="57"/>
      <c r="N100" s="57"/>
      <c r="O100" s="57"/>
      <c r="P100" s="57"/>
    </row>
    <row r="101" spans="1:16" ht="15.75" customHeight="1">
      <c r="A101" s="57"/>
      <c r="B101" s="57"/>
      <c r="C101" s="57"/>
      <c r="D101" s="57"/>
      <c r="E101" s="57"/>
      <c r="F101" s="57"/>
      <c r="G101" s="57"/>
      <c r="H101" s="57"/>
      <c r="I101" s="57"/>
      <c r="J101" s="57"/>
      <c r="K101" s="57"/>
      <c r="L101" s="57"/>
      <c r="M101" s="57"/>
      <c r="N101" s="57"/>
      <c r="O101" s="57"/>
      <c r="P101" s="57"/>
    </row>
    <row r="102" spans="1:16" ht="15.75" customHeight="1">
      <c r="A102" s="57"/>
      <c r="B102" s="57"/>
      <c r="C102" s="57"/>
      <c r="D102" s="57"/>
      <c r="E102" s="57"/>
      <c r="F102" s="57"/>
      <c r="G102" s="57"/>
      <c r="H102" s="57"/>
      <c r="I102" s="57"/>
      <c r="J102" s="57"/>
      <c r="K102" s="57"/>
      <c r="L102" s="57"/>
      <c r="M102" s="57"/>
      <c r="N102" s="57"/>
      <c r="O102" s="57"/>
      <c r="P102" s="57"/>
    </row>
    <row r="103" spans="1:16" ht="15.75" customHeight="1">
      <c r="A103" s="57"/>
      <c r="B103" s="57"/>
      <c r="C103" s="57"/>
      <c r="D103" s="57"/>
      <c r="E103" s="57"/>
      <c r="F103" s="57"/>
      <c r="G103" s="57"/>
      <c r="H103" s="57"/>
      <c r="I103" s="57"/>
      <c r="J103" s="57"/>
      <c r="K103" s="57"/>
      <c r="L103" s="57"/>
      <c r="M103" s="57"/>
      <c r="N103" s="57"/>
      <c r="O103" s="57"/>
      <c r="P103" s="57"/>
    </row>
    <row r="104" spans="1:16" ht="15.75" customHeight="1">
      <c r="A104" s="57"/>
      <c r="B104" s="57"/>
      <c r="C104" s="57"/>
      <c r="D104" s="57"/>
      <c r="E104" s="57"/>
      <c r="F104" s="57"/>
      <c r="G104" s="57"/>
      <c r="H104" s="57"/>
      <c r="I104" s="57"/>
      <c r="J104" s="57"/>
      <c r="K104" s="57"/>
      <c r="L104" s="57"/>
      <c r="M104" s="57"/>
      <c r="N104" s="57"/>
      <c r="O104" s="57"/>
      <c r="P104" s="57"/>
    </row>
    <row r="105" spans="1:16" ht="15.75" customHeight="1">
      <c r="A105" s="57"/>
      <c r="B105" s="57"/>
      <c r="C105" s="57"/>
      <c r="D105" s="57"/>
      <c r="E105" s="57"/>
      <c r="F105" s="57"/>
      <c r="G105" s="57"/>
      <c r="H105" s="57"/>
      <c r="I105" s="57"/>
      <c r="J105" s="57"/>
      <c r="K105" s="57"/>
      <c r="L105" s="57"/>
      <c r="M105" s="57"/>
      <c r="N105" s="57"/>
      <c r="O105" s="57"/>
      <c r="P105" s="57"/>
    </row>
    <row r="106" spans="1:16" ht="15.75" customHeight="1">
      <c r="A106" s="57"/>
      <c r="B106" s="57"/>
      <c r="C106" s="57"/>
      <c r="D106" s="57"/>
      <c r="E106" s="57"/>
      <c r="F106" s="57"/>
      <c r="G106" s="57"/>
      <c r="H106" s="57"/>
      <c r="I106" s="57"/>
      <c r="J106" s="57"/>
      <c r="K106" s="57"/>
      <c r="L106" s="57"/>
      <c r="M106" s="57"/>
      <c r="N106" s="57"/>
      <c r="O106" s="57"/>
      <c r="P106" s="57"/>
    </row>
    <row r="107" spans="1:16" ht="15.75" customHeight="1">
      <c r="A107" s="57"/>
      <c r="B107" s="57"/>
      <c r="C107" s="57"/>
      <c r="D107" s="57"/>
      <c r="E107" s="57"/>
      <c r="F107" s="57"/>
      <c r="G107" s="57"/>
      <c r="H107" s="57"/>
      <c r="I107" s="57"/>
      <c r="J107" s="57"/>
      <c r="K107" s="57"/>
      <c r="L107" s="57"/>
      <c r="M107" s="57"/>
      <c r="N107" s="57"/>
      <c r="O107" s="57"/>
      <c r="P107" s="57"/>
    </row>
    <row r="108" spans="1:16" ht="15.75" customHeight="1">
      <c r="A108" s="57"/>
      <c r="B108" s="57"/>
      <c r="C108" s="57"/>
      <c r="D108" s="57"/>
      <c r="E108" s="57"/>
      <c r="F108" s="57"/>
      <c r="G108" s="57"/>
      <c r="H108" s="57"/>
      <c r="I108" s="57"/>
      <c r="J108" s="57"/>
      <c r="K108" s="57"/>
      <c r="L108" s="57"/>
      <c r="M108" s="57"/>
      <c r="N108" s="57"/>
      <c r="O108" s="57"/>
      <c r="P108" s="57"/>
    </row>
    <row r="109" spans="1:16" ht="15.75" customHeight="1">
      <c r="A109" s="57"/>
      <c r="B109" s="57"/>
      <c r="C109" s="57"/>
      <c r="D109" s="57"/>
      <c r="E109" s="57"/>
      <c r="F109" s="57"/>
      <c r="G109" s="57"/>
      <c r="H109" s="57"/>
      <c r="I109" s="57"/>
      <c r="J109" s="57"/>
      <c r="K109" s="57"/>
      <c r="L109" s="57"/>
      <c r="M109" s="57"/>
      <c r="N109" s="57"/>
      <c r="O109" s="57"/>
      <c r="P109" s="57"/>
    </row>
    <row r="110" spans="1:16" ht="15.75" customHeight="1">
      <c r="A110" s="57"/>
      <c r="B110" s="57"/>
      <c r="C110" s="57"/>
      <c r="D110" s="57"/>
      <c r="E110" s="57"/>
      <c r="F110" s="57"/>
      <c r="G110" s="57"/>
      <c r="H110" s="57"/>
      <c r="I110" s="57"/>
      <c r="J110" s="57"/>
      <c r="K110" s="57"/>
      <c r="L110" s="57"/>
      <c r="M110" s="57"/>
      <c r="N110" s="57"/>
      <c r="O110" s="57"/>
      <c r="P110" s="57"/>
    </row>
    <row r="111" spans="1:16" ht="15.75" customHeight="1">
      <c r="A111" s="57"/>
      <c r="B111" s="57"/>
      <c r="C111" s="57"/>
      <c r="D111" s="57"/>
      <c r="E111" s="57"/>
      <c r="F111" s="57"/>
      <c r="G111" s="57"/>
      <c r="H111" s="57"/>
      <c r="I111" s="57"/>
      <c r="J111" s="57"/>
      <c r="K111" s="57"/>
      <c r="L111" s="57"/>
      <c r="M111" s="57"/>
      <c r="N111" s="57"/>
      <c r="O111" s="57"/>
      <c r="P111" s="57"/>
    </row>
    <row r="112" spans="1:16" ht="15.75" customHeight="1">
      <c r="A112" s="57"/>
      <c r="B112" s="57"/>
      <c r="C112" s="57"/>
      <c r="D112" s="57"/>
      <c r="E112" s="57"/>
      <c r="F112" s="57"/>
      <c r="G112" s="57"/>
      <c r="H112" s="57"/>
      <c r="I112" s="57"/>
      <c r="J112" s="57"/>
      <c r="K112" s="57"/>
      <c r="L112" s="57"/>
      <c r="M112" s="57"/>
      <c r="N112" s="57"/>
      <c r="O112" s="57"/>
      <c r="P112" s="57"/>
    </row>
    <row r="113" spans="1:16" ht="15.75" customHeight="1">
      <c r="A113" s="57"/>
      <c r="B113" s="57"/>
      <c r="C113" s="57"/>
      <c r="D113" s="57"/>
      <c r="E113" s="57"/>
      <c r="F113" s="57"/>
      <c r="G113" s="57"/>
      <c r="H113" s="57"/>
      <c r="I113" s="57"/>
      <c r="J113" s="57"/>
      <c r="K113" s="57"/>
      <c r="L113" s="57"/>
      <c r="M113" s="57"/>
      <c r="N113" s="57"/>
      <c r="O113" s="57"/>
      <c r="P113" s="57"/>
    </row>
    <row r="114" spans="1:16" ht="15.75" customHeight="1">
      <c r="A114" s="57"/>
      <c r="B114" s="57"/>
      <c r="C114" s="57"/>
      <c r="D114" s="57"/>
      <c r="E114" s="57"/>
      <c r="F114" s="57"/>
      <c r="G114" s="57"/>
      <c r="H114" s="57"/>
      <c r="I114" s="57"/>
      <c r="J114" s="57"/>
      <c r="K114" s="57"/>
      <c r="L114" s="57"/>
      <c r="M114" s="57"/>
      <c r="N114" s="57"/>
      <c r="O114" s="57"/>
      <c r="P114" s="57"/>
    </row>
    <row r="115" spans="1:16" ht="15.75" customHeight="1">
      <c r="A115" s="57"/>
      <c r="B115" s="57"/>
      <c r="C115" s="57"/>
      <c r="D115" s="57"/>
      <c r="E115" s="57"/>
      <c r="F115" s="57"/>
      <c r="G115" s="57"/>
      <c r="H115" s="57"/>
      <c r="I115" s="57"/>
      <c r="J115" s="57"/>
      <c r="K115" s="57"/>
      <c r="L115" s="57"/>
      <c r="M115" s="57"/>
      <c r="N115" s="57"/>
      <c r="O115" s="57"/>
      <c r="P115" s="57"/>
    </row>
    <row r="116" spans="1:16" ht="15.75" customHeight="1">
      <c r="A116" s="57"/>
      <c r="B116" s="57"/>
      <c r="C116" s="57"/>
      <c r="D116" s="57"/>
      <c r="E116" s="57"/>
      <c r="F116" s="57"/>
      <c r="G116" s="57"/>
      <c r="H116" s="57"/>
      <c r="I116" s="57"/>
      <c r="J116" s="57"/>
      <c r="K116" s="57"/>
      <c r="L116" s="57"/>
      <c r="M116" s="57"/>
      <c r="N116" s="57"/>
      <c r="O116" s="57"/>
      <c r="P116" s="57"/>
    </row>
    <row r="117" spans="1:16" ht="15.75" customHeight="1">
      <c r="A117" s="57"/>
      <c r="B117" s="57"/>
      <c r="C117" s="57"/>
      <c r="D117" s="57"/>
      <c r="E117" s="57"/>
      <c r="F117" s="57"/>
      <c r="G117" s="57"/>
      <c r="H117" s="57"/>
      <c r="I117" s="57"/>
      <c r="J117" s="57"/>
      <c r="K117" s="57"/>
      <c r="L117" s="57"/>
      <c r="M117" s="57"/>
      <c r="N117" s="57"/>
      <c r="O117" s="57"/>
      <c r="P117" s="57"/>
    </row>
    <row r="118" spans="1:16" ht="15.75" customHeight="1">
      <c r="A118" s="57"/>
      <c r="B118" s="57"/>
      <c r="C118" s="57"/>
      <c r="D118" s="57"/>
      <c r="E118" s="57"/>
      <c r="F118" s="57"/>
      <c r="G118" s="57"/>
      <c r="H118" s="57"/>
      <c r="I118" s="57"/>
      <c r="J118" s="57"/>
      <c r="K118" s="57"/>
      <c r="L118" s="57"/>
      <c r="M118" s="57"/>
      <c r="N118" s="57"/>
      <c r="O118" s="57"/>
      <c r="P118" s="57"/>
    </row>
    <row r="119" spans="1:16" ht="15.75" customHeight="1">
      <c r="A119" s="57"/>
      <c r="B119" s="57"/>
      <c r="C119" s="57"/>
      <c r="D119" s="57"/>
      <c r="E119" s="57"/>
      <c r="F119" s="57"/>
      <c r="G119" s="57"/>
      <c r="H119" s="57"/>
      <c r="I119" s="57"/>
      <c r="J119" s="57"/>
      <c r="K119" s="57"/>
      <c r="L119" s="57"/>
      <c r="M119" s="57"/>
      <c r="N119" s="57"/>
      <c r="O119" s="57"/>
      <c r="P119" s="57"/>
    </row>
    <row r="120" spans="1:16" ht="15.75" customHeight="1">
      <c r="A120" s="57"/>
      <c r="B120" s="57"/>
      <c r="C120" s="57"/>
      <c r="D120" s="57"/>
      <c r="E120" s="57"/>
      <c r="F120" s="57"/>
      <c r="G120" s="57"/>
      <c r="H120" s="57"/>
      <c r="I120" s="57"/>
      <c r="J120" s="57"/>
      <c r="K120" s="57"/>
      <c r="L120" s="57"/>
      <c r="M120" s="57"/>
      <c r="N120" s="57"/>
      <c r="O120" s="57"/>
      <c r="P120" s="57"/>
    </row>
    <row r="121" spans="1:16" ht="15.75" customHeight="1">
      <c r="A121" s="57"/>
      <c r="B121" s="57"/>
      <c r="C121" s="57"/>
      <c r="D121" s="57"/>
      <c r="E121" s="57"/>
      <c r="F121" s="57"/>
      <c r="G121" s="57"/>
      <c r="H121" s="57"/>
      <c r="I121" s="57"/>
      <c r="J121" s="57"/>
      <c r="K121" s="57"/>
      <c r="L121" s="57"/>
      <c r="M121" s="57"/>
      <c r="N121" s="57"/>
      <c r="O121" s="57"/>
      <c r="P121" s="57"/>
    </row>
    <row r="122" spans="1:16" ht="15.75" customHeight="1">
      <c r="A122" s="57"/>
      <c r="B122" s="57"/>
      <c r="C122" s="57"/>
      <c r="D122" s="57"/>
      <c r="E122" s="57"/>
      <c r="F122" s="57"/>
      <c r="G122" s="57"/>
      <c r="H122" s="57"/>
      <c r="I122" s="57"/>
      <c r="J122" s="57"/>
      <c r="K122" s="57"/>
      <c r="L122" s="57"/>
      <c r="M122" s="57"/>
      <c r="N122" s="57"/>
      <c r="O122" s="57"/>
      <c r="P122" s="57"/>
    </row>
    <row r="123" spans="1:16" ht="15.75" customHeight="1">
      <c r="A123" s="57"/>
      <c r="B123" s="57"/>
      <c r="C123" s="57"/>
      <c r="D123" s="57"/>
      <c r="E123" s="57"/>
      <c r="F123" s="57"/>
      <c r="G123" s="57"/>
      <c r="H123" s="57"/>
      <c r="I123" s="57"/>
      <c r="J123" s="57"/>
      <c r="K123" s="57"/>
      <c r="L123" s="57"/>
      <c r="M123" s="57"/>
      <c r="N123" s="57"/>
      <c r="O123" s="57"/>
      <c r="P123" s="57"/>
    </row>
    <row r="124" spans="1:16" ht="15.75" customHeight="1">
      <c r="A124" s="57"/>
      <c r="B124" s="57"/>
      <c r="C124" s="57"/>
      <c r="D124" s="57"/>
      <c r="E124" s="57"/>
      <c r="F124" s="57"/>
      <c r="G124" s="57"/>
      <c r="H124" s="57"/>
      <c r="I124" s="57"/>
      <c r="J124" s="57"/>
      <c r="K124" s="57"/>
      <c r="L124" s="57"/>
      <c r="M124" s="57"/>
      <c r="N124" s="57"/>
      <c r="O124" s="57"/>
      <c r="P124" s="57"/>
    </row>
    <row r="125" spans="1:16" ht="15.75" customHeight="1">
      <c r="A125" s="57"/>
      <c r="B125" s="57"/>
      <c r="C125" s="57"/>
      <c r="D125" s="57"/>
      <c r="E125" s="57"/>
      <c r="F125" s="57"/>
      <c r="G125" s="57"/>
      <c r="H125" s="57"/>
      <c r="I125" s="57"/>
      <c r="J125" s="57"/>
      <c r="K125" s="57"/>
      <c r="L125" s="57"/>
      <c r="M125" s="57"/>
      <c r="N125" s="57"/>
      <c r="O125" s="57"/>
      <c r="P125" s="57"/>
    </row>
    <row r="126" spans="1:16" ht="15.75" customHeight="1">
      <c r="A126" s="57"/>
      <c r="B126" s="57"/>
      <c r="C126" s="57"/>
      <c r="D126" s="57"/>
      <c r="E126" s="57"/>
      <c r="F126" s="57"/>
      <c r="G126" s="57"/>
      <c r="H126" s="57"/>
      <c r="I126" s="57"/>
      <c r="J126" s="57"/>
      <c r="K126" s="57"/>
      <c r="L126" s="57"/>
      <c r="M126" s="57"/>
      <c r="N126" s="57"/>
      <c r="O126" s="57"/>
      <c r="P126" s="57"/>
    </row>
    <row r="127" spans="1:16" ht="15.75" customHeight="1">
      <c r="A127" s="57"/>
      <c r="B127" s="57"/>
      <c r="C127" s="57"/>
      <c r="D127" s="57"/>
      <c r="E127" s="57"/>
      <c r="F127" s="57"/>
      <c r="G127" s="57"/>
      <c r="H127" s="57"/>
      <c r="I127" s="57"/>
      <c r="J127" s="57"/>
      <c r="K127" s="57"/>
      <c r="L127" s="57"/>
      <c r="M127" s="57"/>
      <c r="N127" s="57"/>
      <c r="O127" s="57"/>
      <c r="P127" s="57"/>
    </row>
    <row r="128" spans="1:16" ht="15.75" customHeight="1">
      <c r="A128" s="57"/>
      <c r="B128" s="57"/>
      <c r="C128" s="57"/>
      <c r="D128" s="57"/>
      <c r="E128" s="57"/>
      <c r="F128" s="57"/>
      <c r="G128" s="57"/>
      <c r="H128" s="57"/>
      <c r="I128" s="57"/>
      <c r="J128" s="57"/>
      <c r="K128" s="57"/>
      <c r="L128" s="57"/>
      <c r="M128" s="57"/>
      <c r="N128" s="57"/>
      <c r="O128" s="57"/>
      <c r="P128" s="57"/>
    </row>
    <row r="129" spans="1:16" ht="15.75" customHeight="1">
      <c r="A129" s="57"/>
      <c r="B129" s="57"/>
      <c r="C129" s="57"/>
      <c r="D129" s="57"/>
      <c r="E129" s="57"/>
      <c r="F129" s="57"/>
      <c r="G129" s="57"/>
      <c r="H129" s="57"/>
      <c r="I129" s="57"/>
      <c r="J129" s="57"/>
      <c r="K129" s="57"/>
      <c r="L129" s="57"/>
      <c r="M129" s="57"/>
      <c r="N129" s="57"/>
      <c r="O129" s="57"/>
      <c r="P129" s="57"/>
    </row>
    <row r="130" spans="1:16" ht="15.75" customHeight="1">
      <c r="A130" s="57"/>
      <c r="B130" s="57"/>
      <c r="C130" s="57"/>
      <c r="D130" s="57"/>
      <c r="E130" s="57"/>
      <c r="F130" s="57"/>
      <c r="G130" s="57"/>
      <c r="H130" s="57"/>
      <c r="I130" s="57"/>
      <c r="J130" s="57"/>
      <c r="K130" s="57"/>
      <c r="L130" s="57"/>
      <c r="M130" s="57"/>
      <c r="N130" s="57"/>
      <c r="O130" s="57"/>
      <c r="P130" s="57"/>
    </row>
    <row r="131" spans="1:16" ht="15.75" customHeight="1">
      <c r="A131" s="57"/>
      <c r="B131" s="57"/>
      <c r="C131" s="57"/>
      <c r="D131" s="57"/>
      <c r="E131" s="57"/>
      <c r="F131" s="57"/>
      <c r="G131" s="57"/>
      <c r="H131" s="57"/>
      <c r="I131" s="57"/>
      <c r="J131" s="57"/>
      <c r="K131" s="57"/>
      <c r="L131" s="57"/>
      <c r="M131" s="57"/>
      <c r="N131" s="57"/>
      <c r="O131" s="57"/>
      <c r="P131" s="57"/>
    </row>
    <row r="132" spans="1:16" ht="15.75" customHeight="1">
      <c r="A132" s="57"/>
      <c r="B132" s="57"/>
      <c r="C132" s="57"/>
      <c r="D132" s="57"/>
      <c r="E132" s="57"/>
      <c r="F132" s="57"/>
      <c r="G132" s="57"/>
      <c r="H132" s="57"/>
      <c r="I132" s="57"/>
      <c r="J132" s="57"/>
      <c r="K132" s="57"/>
      <c r="L132" s="57"/>
      <c r="M132" s="57"/>
      <c r="N132" s="57"/>
      <c r="O132" s="57"/>
      <c r="P132" s="57"/>
    </row>
    <row r="133" spans="1:16" ht="15.75" customHeight="1">
      <c r="A133" s="57"/>
      <c r="B133" s="57"/>
      <c r="C133" s="57"/>
      <c r="D133" s="57"/>
      <c r="E133" s="57"/>
      <c r="F133" s="57"/>
      <c r="G133" s="57"/>
      <c r="H133" s="57"/>
      <c r="I133" s="57"/>
      <c r="J133" s="57"/>
      <c r="K133" s="57"/>
      <c r="L133" s="57"/>
      <c r="M133" s="57"/>
      <c r="N133" s="57"/>
      <c r="O133" s="57"/>
      <c r="P133" s="57"/>
    </row>
    <row r="134" spans="1:16" ht="15.75" customHeight="1">
      <c r="A134" s="57"/>
      <c r="B134" s="57"/>
      <c r="C134" s="57"/>
      <c r="D134" s="57"/>
      <c r="E134" s="57"/>
      <c r="F134" s="57"/>
      <c r="G134" s="57"/>
      <c r="H134" s="57"/>
      <c r="I134" s="57"/>
      <c r="J134" s="57"/>
      <c r="K134" s="57"/>
      <c r="L134" s="57"/>
      <c r="M134" s="57"/>
      <c r="N134" s="57"/>
      <c r="O134" s="57"/>
      <c r="P134" s="57"/>
    </row>
    <row r="135" spans="1:16" ht="15.75" customHeight="1">
      <c r="A135" s="57"/>
      <c r="B135" s="57"/>
      <c r="C135" s="57"/>
      <c r="D135" s="57"/>
      <c r="E135" s="57"/>
      <c r="F135" s="57"/>
      <c r="G135" s="57"/>
      <c r="H135" s="57"/>
      <c r="I135" s="57"/>
      <c r="J135" s="57"/>
      <c r="K135" s="57"/>
      <c r="L135" s="57"/>
      <c r="M135" s="57"/>
      <c r="N135" s="57"/>
      <c r="O135" s="57"/>
      <c r="P135" s="57"/>
    </row>
    <row r="136" spans="1:16" ht="15.75" customHeight="1">
      <c r="A136" s="57"/>
      <c r="B136" s="57"/>
      <c r="C136" s="57"/>
      <c r="D136" s="57"/>
      <c r="E136" s="57"/>
      <c r="F136" s="57"/>
      <c r="G136" s="57"/>
      <c r="H136" s="57"/>
      <c r="I136" s="57"/>
      <c r="J136" s="57"/>
      <c r="K136" s="57"/>
      <c r="L136" s="57"/>
      <c r="M136" s="57"/>
      <c r="N136" s="57"/>
      <c r="O136" s="57"/>
      <c r="P136" s="57"/>
    </row>
    <row r="137" spans="1:16" ht="15.75" customHeight="1">
      <c r="A137" s="57"/>
      <c r="B137" s="57"/>
      <c r="C137" s="57"/>
      <c r="D137" s="57"/>
      <c r="E137" s="57"/>
      <c r="F137" s="57"/>
      <c r="G137" s="57"/>
      <c r="H137" s="57"/>
      <c r="I137" s="57"/>
      <c r="J137" s="57"/>
      <c r="K137" s="57"/>
      <c r="L137" s="57"/>
      <c r="M137" s="57"/>
      <c r="N137" s="57"/>
      <c r="O137" s="57"/>
      <c r="P137" s="57"/>
    </row>
    <row r="138" spans="1:16" ht="15.75" customHeight="1">
      <c r="A138" s="57"/>
      <c r="B138" s="57"/>
      <c r="C138" s="57"/>
      <c r="D138" s="57"/>
      <c r="E138" s="57"/>
      <c r="F138" s="57"/>
      <c r="G138" s="57"/>
      <c r="H138" s="57"/>
      <c r="I138" s="57"/>
      <c r="J138" s="57"/>
      <c r="K138" s="57"/>
      <c r="L138" s="57"/>
      <c r="M138" s="57"/>
      <c r="N138" s="57"/>
      <c r="O138" s="57"/>
      <c r="P138" s="57"/>
    </row>
    <row r="139" spans="1:16" ht="15.75" customHeight="1">
      <c r="A139" s="57"/>
      <c r="B139" s="57"/>
      <c r="C139" s="57"/>
      <c r="D139" s="57"/>
      <c r="E139" s="57"/>
      <c r="F139" s="57"/>
      <c r="G139" s="57"/>
      <c r="H139" s="57"/>
      <c r="I139" s="57"/>
      <c r="J139" s="57"/>
      <c r="K139" s="57"/>
      <c r="L139" s="57"/>
      <c r="M139" s="57"/>
      <c r="N139" s="57"/>
      <c r="O139" s="57"/>
      <c r="P139" s="57"/>
    </row>
    <row r="140" spans="1:16" ht="15.75" customHeight="1">
      <c r="A140" s="57"/>
      <c r="B140" s="57"/>
      <c r="C140" s="57"/>
      <c r="D140" s="57"/>
      <c r="E140" s="57"/>
      <c r="F140" s="57"/>
      <c r="G140" s="57"/>
      <c r="H140" s="57"/>
      <c r="I140" s="57"/>
      <c r="J140" s="57"/>
      <c r="K140" s="57"/>
      <c r="L140" s="57"/>
      <c r="M140" s="57"/>
      <c r="N140" s="57"/>
      <c r="O140" s="57"/>
      <c r="P140" s="57"/>
    </row>
    <row r="141" spans="1:16" ht="15.75" customHeight="1">
      <c r="A141" s="57"/>
      <c r="B141" s="57"/>
      <c r="C141" s="57"/>
      <c r="D141" s="57"/>
      <c r="E141" s="57"/>
      <c r="F141" s="57"/>
      <c r="G141" s="57"/>
      <c r="H141" s="57"/>
      <c r="I141" s="57"/>
      <c r="J141" s="57"/>
      <c r="K141" s="57"/>
      <c r="L141" s="57"/>
      <c r="M141" s="57"/>
      <c r="N141" s="57"/>
      <c r="O141" s="57"/>
      <c r="P141" s="57"/>
    </row>
    <row r="142" spans="1:16" ht="15.75" customHeight="1">
      <c r="A142" s="57"/>
      <c r="B142" s="57"/>
      <c r="C142" s="57"/>
      <c r="D142" s="57"/>
      <c r="E142" s="57"/>
      <c r="F142" s="57"/>
      <c r="G142" s="57"/>
      <c r="H142" s="57"/>
      <c r="I142" s="57"/>
      <c r="J142" s="57"/>
      <c r="K142" s="57"/>
      <c r="L142" s="57"/>
      <c r="M142" s="57"/>
      <c r="N142" s="57"/>
      <c r="O142" s="57"/>
      <c r="P142" s="57"/>
    </row>
    <row r="143" spans="1:16" ht="15.75" customHeight="1">
      <c r="A143" s="57"/>
      <c r="B143" s="57"/>
      <c r="C143" s="57"/>
      <c r="D143" s="57"/>
      <c r="E143" s="57"/>
      <c r="F143" s="57"/>
      <c r="G143" s="57"/>
      <c r="H143" s="57"/>
      <c r="I143" s="57"/>
      <c r="J143" s="57"/>
      <c r="K143" s="57"/>
      <c r="L143" s="57"/>
      <c r="M143" s="57"/>
      <c r="N143" s="57"/>
      <c r="O143" s="57"/>
      <c r="P143" s="57"/>
    </row>
    <row r="144" spans="1:16" ht="15.75" customHeight="1">
      <c r="A144" s="57"/>
      <c r="B144" s="57"/>
      <c r="C144" s="57"/>
      <c r="D144" s="57"/>
      <c r="E144" s="57"/>
      <c r="F144" s="57"/>
      <c r="G144" s="57"/>
      <c r="H144" s="57"/>
      <c r="I144" s="57"/>
      <c r="J144" s="57"/>
      <c r="K144" s="57"/>
      <c r="L144" s="57"/>
      <c r="M144" s="57"/>
      <c r="N144" s="57"/>
      <c r="O144" s="57"/>
      <c r="P144" s="57"/>
    </row>
    <row r="145" spans="1:16" ht="15.75" customHeight="1">
      <c r="A145" s="57"/>
      <c r="B145" s="57"/>
      <c r="C145" s="57"/>
      <c r="D145" s="57"/>
      <c r="E145" s="57"/>
      <c r="F145" s="57"/>
      <c r="G145" s="57"/>
      <c r="H145" s="57"/>
      <c r="I145" s="57"/>
      <c r="J145" s="57"/>
      <c r="K145" s="57"/>
      <c r="L145" s="57"/>
      <c r="M145" s="57"/>
      <c r="N145" s="57"/>
      <c r="O145" s="57"/>
      <c r="P145" s="57"/>
    </row>
    <row r="146" spans="1:16" ht="15.75" customHeight="1">
      <c r="A146" s="57"/>
      <c r="B146" s="57"/>
      <c r="C146" s="57"/>
      <c r="D146" s="57"/>
      <c r="E146" s="57"/>
      <c r="F146" s="57"/>
      <c r="G146" s="57"/>
      <c r="H146" s="57"/>
      <c r="I146" s="57"/>
      <c r="J146" s="57"/>
      <c r="K146" s="57"/>
      <c r="L146" s="57"/>
      <c r="M146" s="57"/>
      <c r="N146" s="57"/>
      <c r="O146" s="57"/>
      <c r="P146" s="57"/>
    </row>
    <row r="147" spans="1:16" ht="15.75" customHeight="1">
      <c r="A147" s="57"/>
      <c r="B147" s="57"/>
      <c r="C147" s="57"/>
      <c r="D147" s="57"/>
      <c r="E147" s="57"/>
      <c r="F147" s="57"/>
      <c r="G147" s="57"/>
      <c r="H147" s="57"/>
      <c r="I147" s="57"/>
      <c r="J147" s="57"/>
      <c r="K147" s="57"/>
      <c r="L147" s="57"/>
      <c r="M147" s="57"/>
      <c r="N147" s="57"/>
      <c r="O147" s="57"/>
      <c r="P147" s="57"/>
    </row>
    <row r="148" spans="1:16" ht="15.75" customHeight="1">
      <c r="A148" s="57"/>
      <c r="B148" s="57"/>
      <c r="C148" s="57"/>
      <c r="D148" s="57"/>
      <c r="E148" s="57"/>
      <c r="F148" s="57"/>
      <c r="G148" s="57"/>
      <c r="H148" s="57"/>
      <c r="I148" s="57"/>
      <c r="J148" s="57"/>
      <c r="K148" s="57"/>
      <c r="L148" s="57"/>
      <c r="M148" s="57"/>
      <c r="N148" s="57"/>
      <c r="O148" s="57"/>
      <c r="P148" s="57"/>
    </row>
    <row r="149" spans="1:16" ht="15.75" customHeight="1">
      <c r="A149" s="57"/>
      <c r="B149" s="57"/>
      <c r="C149" s="57"/>
      <c r="D149" s="57"/>
      <c r="E149" s="57"/>
      <c r="F149" s="57"/>
      <c r="G149" s="57"/>
      <c r="H149" s="57"/>
      <c r="I149" s="57"/>
      <c r="J149" s="57"/>
      <c r="K149" s="57"/>
      <c r="L149" s="57"/>
      <c r="M149" s="57"/>
      <c r="N149" s="57"/>
      <c r="O149" s="57"/>
      <c r="P149" s="57"/>
    </row>
    <row r="150" spans="1:16" ht="15.75" customHeight="1">
      <c r="A150" s="57"/>
      <c r="B150" s="57"/>
      <c r="C150" s="57"/>
      <c r="D150" s="57"/>
      <c r="E150" s="57"/>
      <c r="F150" s="57"/>
      <c r="G150" s="57"/>
      <c r="H150" s="57"/>
      <c r="I150" s="57"/>
      <c r="J150" s="57"/>
      <c r="K150" s="57"/>
      <c r="L150" s="57"/>
      <c r="M150" s="57"/>
      <c r="N150" s="57"/>
      <c r="O150" s="57"/>
      <c r="P150" s="57"/>
    </row>
    <row r="151" spans="1:16" ht="15.75" customHeight="1">
      <c r="A151" s="57"/>
      <c r="B151" s="57"/>
      <c r="C151" s="57"/>
      <c r="D151" s="57"/>
      <c r="E151" s="57"/>
      <c r="F151" s="57"/>
      <c r="G151" s="57"/>
      <c r="H151" s="57"/>
      <c r="I151" s="57"/>
      <c r="J151" s="57"/>
      <c r="K151" s="57"/>
      <c r="L151" s="57"/>
      <c r="M151" s="57"/>
      <c r="N151" s="57"/>
      <c r="O151" s="57"/>
      <c r="P151" s="57"/>
    </row>
    <row r="152" spans="1:16" ht="15.75" customHeight="1">
      <c r="A152" s="57"/>
      <c r="B152" s="57"/>
      <c r="C152" s="57"/>
      <c r="D152" s="57"/>
      <c r="E152" s="57"/>
      <c r="F152" s="57"/>
      <c r="G152" s="57"/>
      <c r="H152" s="57"/>
      <c r="I152" s="57"/>
      <c r="J152" s="57"/>
      <c r="K152" s="57"/>
      <c r="L152" s="57"/>
      <c r="M152" s="57"/>
      <c r="N152" s="57"/>
      <c r="O152" s="57"/>
      <c r="P152" s="57"/>
    </row>
    <row r="153" spans="1:16" ht="15.75" customHeight="1">
      <c r="A153" s="57"/>
      <c r="B153" s="57"/>
      <c r="C153" s="57"/>
      <c r="D153" s="57"/>
      <c r="E153" s="57"/>
      <c r="F153" s="57"/>
      <c r="G153" s="57"/>
      <c r="H153" s="57"/>
      <c r="I153" s="57"/>
      <c r="J153" s="57"/>
      <c r="K153" s="57"/>
      <c r="L153" s="57"/>
      <c r="M153" s="57"/>
      <c r="N153" s="57"/>
      <c r="O153" s="57"/>
      <c r="P153" s="57"/>
    </row>
    <row r="154" spans="1:16" ht="15.75" customHeight="1">
      <c r="A154" s="57"/>
      <c r="B154" s="57"/>
      <c r="C154" s="57"/>
      <c r="D154" s="57"/>
      <c r="E154" s="57"/>
      <c r="F154" s="57"/>
      <c r="G154" s="57"/>
      <c r="H154" s="57"/>
      <c r="I154" s="57"/>
      <c r="J154" s="57"/>
      <c r="K154" s="57"/>
      <c r="L154" s="57"/>
      <c r="M154" s="57"/>
      <c r="N154" s="57"/>
      <c r="O154" s="57"/>
      <c r="P154" s="57"/>
    </row>
    <row r="155" spans="1:16" ht="15.75" customHeight="1">
      <c r="A155" s="57"/>
      <c r="B155" s="57"/>
      <c r="C155" s="57"/>
      <c r="D155" s="57"/>
      <c r="E155" s="57"/>
      <c r="F155" s="57"/>
      <c r="G155" s="57"/>
      <c r="H155" s="57"/>
      <c r="I155" s="57"/>
      <c r="J155" s="57"/>
      <c r="K155" s="57"/>
      <c r="L155" s="57"/>
      <c r="M155" s="57"/>
      <c r="N155" s="57"/>
      <c r="O155" s="57"/>
      <c r="P155" s="57"/>
    </row>
    <row r="156" spans="1:16" ht="15.75" customHeight="1">
      <c r="A156" s="57"/>
      <c r="B156" s="57"/>
      <c r="C156" s="57"/>
      <c r="D156" s="57"/>
      <c r="E156" s="57"/>
      <c r="F156" s="57"/>
      <c r="G156" s="57"/>
      <c r="H156" s="57"/>
      <c r="I156" s="57"/>
      <c r="J156" s="57"/>
      <c r="K156" s="57"/>
      <c r="L156" s="57"/>
      <c r="M156" s="57"/>
      <c r="N156" s="57"/>
      <c r="O156" s="57"/>
      <c r="P156" s="57"/>
    </row>
    <row r="157" spans="1:16" ht="15.75" customHeight="1">
      <c r="A157" s="57"/>
      <c r="B157" s="57"/>
      <c r="C157" s="57"/>
      <c r="D157" s="57"/>
      <c r="E157" s="57"/>
      <c r="F157" s="57"/>
      <c r="G157" s="57"/>
      <c r="H157" s="57"/>
      <c r="I157" s="57"/>
      <c r="J157" s="57"/>
      <c r="K157" s="57"/>
      <c r="L157" s="57"/>
      <c r="M157" s="57"/>
      <c r="N157" s="57"/>
      <c r="O157" s="57"/>
      <c r="P157" s="57"/>
    </row>
    <row r="158" spans="1:16" ht="15.75" customHeight="1">
      <c r="A158" s="57"/>
      <c r="B158" s="57"/>
      <c r="C158" s="57"/>
      <c r="D158" s="57"/>
      <c r="E158" s="57"/>
      <c r="F158" s="57"/>
      <c r="G158" s="57"/>
      <c r="H158" s="57"/>
      <c r="I158" s="57"/>
      <c r="J158" s="57"/>
      <c r="K158" s="57"/>
      <c r="L158" s="57"/>
      <c r="M158" s="57"/>
      <c r="N158" s="57"/>
      <c r="O158" s="57"/>
      <c r="P158" s="57"/>
    </row>
    <row r="159" spans="1:16" ht="15.75" customHeight="1">
      <c r="A159" s="57"/>
      <c r="B159" s="57"/>
      <c r="C159" s="57"/>
      <c r="D159" s="57"/>
      <c r="E159" s="57"/>
      <c r="F159" s="57"/>
      <c r="G159" s="57"/>
      <c r="H159" s="57"/>
      <c r="I159" s="57"/>
      <c r="J159" s="57"/>
      <c r="K159" s="57"/>
      <c r="L159" s="57"/>
      <c r="M159" s="57"/>
      <c r="N159" s="57"/>
      <c r="O159" s="57"/>
      <c r="P159" s="57"/>
    </row>
    <row r="160" spans="1:16" ht="15.75" customHeight="1">
      <c r="A160" s="57"/>
      <c r="B160" s="57"/>
      <c r="C160" s="57"/>
      <c r="D160" s="57"/>
      <c r="E160" s="57"/>
      <c r="F160" s="57"/>
      <c r="G160" s="57"/>
      <c r="H160" s="57"/>
      <c r="I160" s="57"/>
      <c r="J160" s="57"/>
      <c r="K160" s="57"/>
      <c r="L160" s="57"/>
      <c r="M160" s="57"/>
      <c r="N160" s="57"/>
      <c r="O160" s="57"/>
      <c r="P160" s="57"/>
    </row>
    <row r="161" spans="1:16" ht="15.75" customHeight="1">
      <c r="A161" s="57"/>
      <c r="B161" s="57"/>
      <c r="C161" s="57"/>
      <c r="D161" s="57"/>
      <c r="E161" s="57"/>
      <c r="F161" s="57"/>
      <c r="G161" s="57"/>
      <c r="H161" s="57"/>
      <c r="I161" s="57"/>
      <c r="J161" s="57"/>
      <c r="K161" s="57"/>
      <c r="L161" s="57"/>
      <c r="M161" s="57"/>
      <c r="N161" s="57"/>
      <c r="O161" s="57"/>
      <c r="P161" s="57"/>
    </row>
    <row r="162" spans="1:16" ht="15.75" customHeight="1">
      <c r="A162" s="57"/>
      <c r="B162" s="57"/>
      <c r="C162" s="57"/>
      <c r="D162" s="57"/>
      <c r="E162" s="57"/>
      <c r="F162" s="57"/>
      <c r="G162" s="57"/>
      <c r="H162" s="57"/>
      <c r="I162" s="57"/>
      <c r="J162" s="57"/>
      <c r="K162" s="57"/>
      <c r="L162" s="57"/>
      <c r="M162" s="57"/>
      <c r="N162" s="57"/>
      <c r="O162" s="57"/>
      <c r="P162" s="57"/>
    </row>
    <row r="163" spans="1:16" ht="15.75" customHeight="1">
      <c r="A163" s="57"/>
      <c r="B163" s="57"/>
      <c r="C163" s="57"/>
      <c r="D163" s="57"/>
      <c r="E163" s="57"/>
      <c r="F163" s="57"/>
      <c r="G163" s="57"/>
      <c r="H163" s="57"/>
      <c r="I163" s="57"/>
      <c r="J163" s="57"/>
      <c r="K163" s="57"/>
      <c r="L163" s="57"/>
      <c r="M163" s="57"/>
      <c r="N163" s="57"/>
      <c r="O163" s="57"/>
      <c r="P163" s="57"/>
    </row>
    <row r="164" spans="1:16" ht="15.75" customHeight="1">
      <c r="A164" s="57"/>
      <c r="B164" s="57"/>
      <c r="C164" s="57"/>
      <c r="D164" s="57"/>
      <c r="E164" s="57"/>
      <c r="F164" s="57"/>
      <c r="G164" s="57"/>
      <c r="H164" s="57"/>
      <c r="I164" s="57"/>
      <c r="J164" s="57"/>
      <c r="K164" s="57"/>
      <c r="L164" s="57"/>
      <c r="M164" s="57"/>
      <c r="N164" s="57"/>
      <c r="O164" s="57"/>
      <c r="P164" s="57"/>
    </row>
    <row r="165" spans="1:16" ht="15.75" customHeight="1">
      <c r="A165" s="57"/>
      <c r="B165" s="57"/>
      <c r="C165" s="57"/>
      <c r="D165" s="57"/>
      <c r="E165" s="57"/>
      <c r="F165" s="57"/>
      <c r="G165" s="57"/>
      <c r="H165" s="57"/>
      <c r="I165" s="57"/>
      <c r="J165" s="57"/>
      <c r="K165" s="57"/>
      <c r="L165" s="57"/>
      <c r="M165" s="57"/>
      <c r="N165" s="57"/>
      <c r="O165" s="57"/>
      <c r="P165" s="57"/>
    </row>
    <row r="166" spans="1:16" ht="15.75" customHeight="1">
      <c r="A166" s="57"/>
      <c r="B166" s="57"/>
      <c r="C166" s="57"/>
      <c r="D166" s="57"/>
      <c r="E166" s="57"/>
      <c r="F166" s="57"/>
      <c r="G166" s="57"/>
      <c r="H166" s="57"/>
      <c r="I166" s="57"/>
      <c r="J166" s="57"/>
      <c r="K166" s="57"/>
      <c r="L166" s="57"/>
      <c r="M166" s="57"/>
      <c r="N166" s="57"/>
      <c r="O166" s="57"/>
      <c r="P166" s="57"/>
    </row>
    <row r="167" spans="1:16" ht="15.75" customHeight="1">
      <c r="A167" s="57"/>
      <c r="B167" s="57"/>
      <c r="C167" s="57"/>
      <c r="D167" s="57"/>
      <c r="E167" s="57"/>
      <c r="F167" s="57"/>
      <c r="G167" s="57"/>
      <c r="H167" s="57"/>
      <c r="I167" s="57"/>
      <c r="J167" s="57"/>
      <c r="K167" s="57"/>
      <c r="L167" s="57"/>
      <c r="M167" s="57"/>
      <c r="N167" s="57"/>
      <c r="O167" s="57"/>
      <c r="P167" s="57"/>
    </row>
    <row r="168" spans="1:16" ht="15.75" customHeight="1">
      <c r="A168" s="57"/>
      <c r="B168" s="57"/>
      <c r="C168" s="57"/>
      <c r="D168" s="57"/>
      <c r="E168" s="57"/>
      <c r="F168" s="57"/>
      <c r="G168" s="57"/>
      <c r="H168" s="57"/>
      <c r="I168" s="57"/>
      <c r="J168" s="57"/>
      <c r="K168" s="57"/>
      <c r="L168" s="57"/>
      <c r="M168" s="57"/>
      <c r="N168" s="57"/>
      <c r="O168" s="57"/>
      <c r="P168" s="57"/>
    </row>
    <row r="169" spans="1:16" ht="15.75" customHeight="1">
      <c r="A169" s="57"/>
      <c r="B169" s="57"/>
      <c r="C169" s="57"/>
      <c r="D169" s="57"/>
      <c r="E169" s="57"/>
      <c r="F169" s="57"/>
      <c r="G169" s="57"/>
      <c r="H169" s="57"/>
      <c r="I169" s="57"/>
      <c r="J169" s="57"/>
      <c r="K169" s="57"/>
      <c r="L169" s="57"/>
      <c r="M169" s="57"/>
      <c r="N169" s="57"/>
      <c r="O169" s="57"/>
      <c r="P169" s="57"/>
    </row>
    <row r="170" spans="1:16" ht="15.75" customHeight="1">
      <c r="A170" s="57"/>
      <c r="B170" s="57"/>
      <c r="C170" s="57"/>
      <c r="D170" s="57"/>
      <c r="E170" s="57"/>
      <c r="F170" s="57"/>
      <c r="G170" s="57"/>
      <c r="H170" s="57"/>
      <c r="I170" s="57"/>
      <c r="J170" s="57"/>
      <c r="K170" s="57"/>
      <c r="L170" s="57"/>
      <c r="M170" s="57"/>
      <c r="N170" s="57"/>
      <c r="O170" s="57"/>
      <c r="P170" s="57"/>
    </row>
    <row r="171" spans="1:16" ht="15.75" customHeight="1">
      <c r="A171" s="57"/>
      <c r="B171" s="57"/>
      <c r="C171" s="57"/>
      <c r="D171" s="57"/>
      <c r="E171" s="57"/>
      <c r="F171" s="57"/>
      <c r="G171" s="57"/>
      <c r="H171" s="57"/>
      <c r="I171" s="57"/>
      <c r="J171" s="57"/>
      <c r="K171" s="57"/>
      <c r="L171" s="57"/>
      <c r="M171" s="57"/>
      <c r="N171" s="57"/>
      <c r="O171" s="57"/>
      <c r="P171" s="57"/>
    </row>
    <row r="172" spans="1:16" ht="15.75" customHeight="1">
      <c r="A172" s="57"/>
      <c r="B172" s="57"/>
      <c r="C172" s="57"/>
      <c r="D172" s="57"/>
      <c r="E172" s="57"/>
      <c r="F172" s="57"/>
      <c r="G172" s="57"/>
      <c r="H172" s="57"/>
      <c r="I172" s="57"/>
      <c r="J172" s="57"/>
      <c r="K172" s="57"/>
      <c r="L172" s="57"/>
      <c r="M172" s="57"/>
      <c r="N172" s="57"/>
      <c r="O172" s="57"/>
      <c r="P172" s="57"/>
    </row>
    <row r="173" spans="1:16" ht="15.75" customHeight="1">
      <c r="A173" s="57"/>
      <c r="B173" s="57"/>
      <c r="C173" s="57"/>
      <c r="D173" s="57"/>
      <c r="E173" s="57"/>
      <c r="F173" s="57"/>
      <c r="G173" s="57"/>
      <c r="H173" s="57"/>
      <c r="I173" s="57"/>
      <c r="J173" s="57"/>
      <c r="K173" s="57"/>
      <c r="L173" s="57"/>
      <c r="M173" s="57"/>
      <c r="N173" s="57"/>
      <c r="O173" s="57"/>
      <c r="P173" s="57"/>
    </row>
    <row r="174" spans="1:16" ht="15.75" customHeight="1">
      <c r="A174" s="57"/>
      <c r="B174" s="57"/>
      <c r="C174" s="57"/>
      <c r="D174" s="57"/>
      <c r="E174" s="57"/>
      <c r="F174" s="57"/>
      <c r="G174" s="57"/>
      <c r="H174" s="57"/>
      <c r="I174" s="57"/>
      <c r="J174" s="57"/>
      <c r="K174" s="57"/>
      <c r="L174" s="57"/>
      <c r="M174" s="57"/>
      <c r="N174" s="57"/>
      <c r="O174" s="57"/>
      <c r="P174" s="57"/>
    </row>
    <row r="175" spans="1:16" ht="15.75" customHeight="1">
      <c r="A175" s="57"/>
      <c r="B175" s="57"/>
      <c r="C175" s="57"/>
      <c r="D175" s="57"/>
      <c r="E175" s="57"/>
      <c r="F175" s="57"/>
      <c r="G175" s="57"/>
      <c r="H175" s="57"/>
      <c r="I175" s="57"/>
      <c r="J175" s="57"/>
      <c r="K175" s="57"/>
      <c r="L175" s="57"/>
      <c r="M175" s="57"/>
      <c r="N175" s="57"/>
      <c r="O175" s="57"/>
      <c r="P175" s="57"/>
    </row>
    <row r="176" spans="1:16" ht="15.75" customHeight="1">
      <c r="A176" s="57"/>
      <c r="B176" s="57"/>
      <c r="C176" s="57"/>
      <c r="D176" s="57"/>
      <c r="E176" s="57"/>
      <c r="F176" s="57"/>
      <c r="G176" s="57"/>
      <c r="H176" s="57"/>
      <c r="I176" s="57"/>
      <c r="J176" s="57"/>
      <c r="K176" s="57"/>
      <c r="L176" s="57"/>
      <c r="M176" s="57"/>
      <c r="N176" s="57"/>
      <c r="O176" s="57"/>
      <c r="P176" s="57"/>
    </row>
    <row r="177" spans="1:16" ht="15.75" customHeight="1">
      <c r="A177" s="57"/>
      <c r="B177" s="57"/>
      <c r="C177" s="57"/>
      <c r="D177" s="57"/>
      <c r="E177" s="57"/>
      <c r="F177" s="57"/>
      <c r="G177" s="57"/>
      <c r="H177" s="57"/>
      <c r="I177" s="57"/>
      <c r="J177" s="57"/>
      <c r="K177" s="57"/>
      <c r="L177" s="57"/>
      <c r="M177" s="57"/>
      <c r="N177" s="57"/>
      <c r="O177" s="57"/>
      <c r="P177" s="57"/>
    </row>
    <row r="178" spans="1:16" ht="15.75" customHeight="1">
      <c r="A178" s="57"/>
      <c r="B178" s="57"/>
      <c r="C178" s="57"/>
      <c r="D178" s="57"/>
      <c r="E178" s="57"/>
      <c r="F178" s="57"/>
      <c r="G178" s="57"/>
      <c r="H178" s="57"/>
      <c r="I178" s="57"/>
      <c r="J178" s="57"/>
      <c r="K178" s="57"/>
      <c r="L178" s="57"/>
      <c r="M178" s="57"/>
      <c r="N178" s="57"/>
      <c r="O178" s="57"/>
      <c r="P178" s="57"/>
    </row>
    <row r="179" spans="1:16" ht="15.75" customHeight="1">
      <c r="A179" s="57"/>
      <c r="B179" s="57"/>
      <c r="C179" s="57"/>
      <c r="D179" s="57"/>
      <c r="E179" s="57"/>
      <c r="F179" s="57"/>
      <c r="G179" s="57"/>
      <c r="H179" s="57"/>
      <c r="I179" s="57"/>
      <c r="J179" s="57"/>
      <c r="K179" s="57"/>
      <c r="L179" s="57"/>
      <c r="M179" s="57"/>
      <c r="N179" s="57"/>
      <c r="O179" s="57"/>
      <c r="P179" s="57"/>
    </row>
    <row r="180" spans="1:16" ht="15.75" customHeight="1">
      <c r="A180" s="57"/>
      <c r="B180" s="57"/>
      <c r="C180" s="57"/>
      <c r="D180" s="57"/>
      <c r="E180" s="57"/>
      <c r="F180" s="57"/>
      <c r="G180" s="57"/>
      <c r="H180" s="57"/>
      <c r="I180" s="57"/>
      <c r="J180" s="57"/>
      <c r="K180" s="57"/>
      <c r="L180" s="57"/>
      <c r="M180" s="57"/>
      <c r="N180" s="57"/>
      <c r="O180" s="57"/>
      <c r="P180" s="57"/>
    </row>
    <row r="181" spans="1:16" ht="15.75" customHeight="1">
      <c r="A181" s="57"/>
      <c r="B181" s="57"/>
      <c r="C181" s="57"/>
      <c r="D181" s="57"/>
      <c r="E181" s="57"/>
      <c r="F181" s="57"/>
      <c r="G181" s="57"/>
      <c r="H181" s="57"/>
      <c r="I181" s="57"/>
      <c r="J181" s="57"/>
      <c r="K181" s="57"/>
      <c r="L181" s="57"/>
      <c r="M181" s="57"/>
      <c r="N181" s="57"/>
      <c r="O181" s="57"/>
      <c r="P181" s="57"/>
    </row>
    <row r="182" spans="1:16" ht="15.75" customHeight="1">
      <c r="A182" s="57"/>
      <c r="B182" s="57"/>
      <c r="C182" s="57"/>
      <c r="D182" s="57"/>
      <c r="E182" s="57"/>
      <c r="F182" s="57"/>
      <c r="G182" s="57"/>
      <c r="H182" s="57"/>
      <c r="I182" s="57"/>
      <c r="J182" s="57"/>
      <c r="K182" s="57"/>
      <c r="L182" s="57"/>
      <c r="M182" s="57"/>
      <c r="N182" s="57"/>
      <c r="O182" s="57"/>
      <c r="P182" s="57"/>
    </row>
    <row r="183" spans="1:16" ht="15.75" customHeight="1">
      <c r="A183" s="57"/>
      <c r="B183" s="57"/>
      <c r="C183" s="57"/>
      <c r="D183" s="57"/>
      <c r="E183" s="57"/>
      <c r="F183" s="57"/>
      <c r="G183" s="57"/>
      <c r="H183" s="57"/>
      <c r="I183" s="57"/>
      <c r="J183" s="57"/>
      <c r="K183" s="57"/>
      <c r="L183" s="57"/>
      <c r="M183" s="57"/>
      <c r="N183" s="57"/>
      <c r="O183" s="57"/>
      <c r="P183" s="57"/>
    </row>
    <row r="184" spans="1:16" ht="15.75" customHeight="1">
      <c r="A184" s="57"/>
      <c r="B184" s="57"/>
      <c r="C184" s="57"/>
      <c r="D184" s="57"/>
      <c r="E184" s="57"/>
      <c r="F184" s="57"/>
      <c r="G184" s="57"/>
      <c r="H184" s="57"/>
      <c r="I184" s="57"/>
      <c r="J184" s="57"/>
      <c r="K184" s="57"/>
      <c r="L184" s="57"/>
      <c r="M184" s="57"/>
      <c r="N184" s="57"/>
      <c r="O184" s="57"/>
      <c r="P184" s="57"/>
    </row>
    <row r="185" spans="1:16" ht="15.75" customHeight="1">
      <c r="A185" s="57"/>
      <c r="B185" s="57"/>
      <c r="C185" s="57"/>
      <c r="D185" s="57"/>
      <c r="E185" s="57"/>
      <c r="F185" s="57"/>
      <c r="G185" s="57"/>
      <c r="H185" s="57"/>
      <c r="I185" s="57"/>
      <c r="J185" s="57"/>
      <c r="K185" s="57"/>
      <c r="L185" s="57"/>
      <c r="M185" s="57"/>
      <c r="N185" s="57"/>
      <c r="O185" s="57"/>
      <c r="P185" s="57"/>
    </row>
    <row r="186" spans="1:16" ht="15.75" customHeight="1">
      <c r="A186" s="57"/>
      <c r="B186" s="57"/>
      <c r="C186" s="57"/>
      <c r="D186" s="57"/>
      <c r="E186" s="57"/>
      <c r="F186" s="57"/>
      <c r="G186" s="57"/>
      <c r="H186" s="57"/>
      <c r="I186" s="57"/>
      <c r="J186" s="57"/>
      <c r="K186" s="57"/>
      <c r="L186" s="57"/>
      <c r="M186" s="57"/>
      <c r="N186" s="57"/>
      <c r="O186" s="57"/>
      <c r="P186" s="57"/>
    </row>
    <row r="187" spans="1:16" ht="15.75" customHeight="1">
      <c r="A187" s="57"/>
      <c r="B187" s="57"/>
      <c r="C187" s="57"/>
      <c r="D187" s="57"/>
      <c r="E187" s="57"/>
      <c r="F187" s="57"/>
      <c r="G187" s="57"/>
      <c r="H187" s="57"/>
      <c r="I187" s="57"/>
      <c r="J187" s="57"/>
      <c r="K187" s="57"/>
      <c r="L187" s="57"/>
      <c r="M187" s="57"/>
      <c r="N187" s="57"/>
      <c r="O187" s="57"/>
      <c r="P187" s="57"/>
    </row>
    <row r="188" spans="1:16" ht="15.75" customHeight="1">
      <c r="A188" s="57"/>
      <c r="B188" s="57"/>
      <c r="C188" s="57"/>
      <c r="D188" s="57"/>
      <c r="E188" s="57"/>
      <c r="F188" s="57"/>
      <c r="G188" s="57"/>
      <c r="H188" s="57"/>
      <c r="I188" s="57"/>
      <c r="J188" s="57"/>
      <c r="K188" s="57"/>
      <c r="L188" s="57"/>
      <c r="M188" s="57"/>
      <c r="N188" s="57"/>
      <c r="O188" s="57"/>
      <c r="P188" s="57"/>
    </row>
    <row r="189" spans="1:16" ht="15.75" customHeight="1">
      <c r="A189" s="57"/>
      <c r="B189" s="57"/>
      <c r="C189" s="57"/>
      <c r="D189" s="57"/>
      <c r="E189" s="57"/>
      <c r="F189" s="57"/>
      <c r="G189" s="57"/>
      <c r="H189" s="57"/>
      <c r="I189" s="57"/>
      <c r="J189" s="57"/>
      <c r="K189" s="57"/>
      <c r="L189" s="57"/>
      <c r="M189" s="57"/>
      <c r="N189" s="57"/>
      <c r="O189" s="57"/>
      <c r="P189" s="57"/>
    </row>
    <row r="190" spans="1:16" ht="15.75" customHeight="1">
      <c r="A190" s="57"/>
      <c r="B190" s="57"/>
      <c r="C190" s="57"/>
      <c r="D190" s="57"/>
      <c r="E190" s="57"/>
      <c r="F190" s="57"/>
      <c r="G190" s="57"/>
      <c r="H190" s="57"/>
      <c r="I190" s="57"/>
      <c r="J190" s="57"/>
      <c r="K190" s="57"/>
      <c r="L190" s="57"/>
      <c r="M190" s="57"/>
      <c r="N190" s="57"/>
      <c r="O190" s="57"/>
      <c r="P190" s="57"/>
    </row>
    <row r="191" spans="1:16" ht="15.75" customHeight="1">
      <c r="A191" s="57"/>
      <c r="B191" s="57"/>
      <c r="C191" s="57"/>
      <c r="D191" s="57"/>
      <c r="E191" s="57"/>
      <c r="F191" s="57"/>
      <c r="G191" s="57"/>
      <c r="H191" s="57"/>
      <c r="I191" s="57"/>
      <c r="J191" s="57"/>
      <c r="K191" s="57"/>
      <c r="L191" s="57"/>
      <c r="M191" s="57"/>
      <c r="N191" s="57"/>
      <c r="O191" s="57"/>
      <c r="P191" s="57"/>
    </row>
    <row r="192" spans="1:16" ht="15.75" customHeight="1">
      <c r="A192" s="57"/>
      <c r="B192" s="57"/>
      <c r="C192" s="57"/>
      <c r="D192" s="57"/>
      <c r="E192" s="57"/>
      <c r="F192" s="57"/>
      <c r="G192" s="57"/>
      <c r="H192" s="57"/>
      <c r="I192" s="57"/>
      <c r="J192" s="57"/>
      <c r="K192" s="57"/>
      <c r="L192" s="57"/>
      <c r="M192" s="57"/>
      <c r="N192" s="57"/>
      <c r="O192" s="57"/>
      <c r="P192" s="57"/>
    </row>
    <row r="193" spans="1:16" ht="15.75" customHeight="1">
      <c r="A193" s="57"/>
      <c r="B193" s="57"/>
      <c r="C193" s="57"/>
      <c r="D193" s="57"/>
      <c r="E193" s="57"/>
      <c r="F193" s="57"/>
      <c r="G193" s="57"/>
      <c r="H193" s="57"/>
      <c r="I193" s="57"/>
      <c r="J193" s="57"/>
      <c r="K193" s="57"/>
      <c r="L193" s="57"/>
      <c r="M193" s="57"/>
      <c r="N193" s="57"/>
      <c r="O193" s="57"/>
      <c r="P193" s="57"/>
    </row>
    <row r="194" spans="1:16" ht="15.75" customHeight="1">
      <c r="A194" s="57"/>
      <c r="B194" s="57"/>
      <c r="C194" s="57"/>
      <c r="D194" s="57"/>
      <c r="E194" s="57"/>
      <c r="F194" s="57"/>
      <c r="G194" s="57"/>
      <c r="H194" s="57"/>
      <c r="I194" s="57"/>
      <c r="J194" s="57"/>
      <c r="K194" s="57"/>
      <c r="L194" s="57"/>
      <c r="M194" s="57"/>
      <c r="N194" s="57"/>
      <c r="O194" s="57"/>
      <c r="P194" s="57"/>
    </row>
    <row r="195" spans="1:16" ht="15.75" customHeight="1">
      <c r="A195" s="57"/>
      <c r="B195" s="57"/>
      <c r="C195" s="57"/>
      <c r="D195" s="57"/>
      <c r="E195" s="57"/>
      <c r="F195" s="57"/>
      <c r="G195" s="57"/>
      <c r="H195" s="57"/>
      <c r="I195" s="57"/>
      <c r="J195" s="57"/>
      <c r="K195" s="57"/>
      <c r="L195" s="57"/>
      <c r="M195" s="57"/>
      <c r="N195" s="57"/>
      <c r="O195" s="57"/>
      <c r="P195" s="57"/>
    </row>
    <row r="196" spans="1:16" ht="15.75" customHeight="1">
      <c r="A196" s="57"/>
      <c r="B196" s="57"/>
      <c r="C196" s="57"/>
      <c r="D196" s="57"/>
      <c r="E196" s="57"/>
      <c r="F196" s="57"/>
      <c r="G196" s="57"/>
      <c r="H196" s="57"/>
      <c r="I196" s="57"/>
      <c r="J196" s="57"/>
      <c r="K196" s="57"/>
      <c r="L196" s="57"/>
      <c r="M196" s="57"/>
      <c r="N196" s="57"/>
      <c r="O196" s="57"/>
      <c r="P196" s="57"/>
    </row>
    <row r="197" spans="1:16" ht="15.75" customHeight="1">
      <c r="A197" s="57"/>
      <c r="B197" s="57"/>
      <c r="C197" s="57"/>
      <c r="D197" s="57"/>
      <c r="E197" s="57"/>
      <c r="F197" s="57"/>
      <c r="G197" s="57"/>
      <c r="H197" s="57"/>
      <c r="I197" s="57"/>
      <c r="J197" s="57"/>
      <c r="K197" s="57"/>
      <c r="L197" s="57"/>
      <c r="M197" s="57"/>
      <c r="N197" s="57"/>
      <c r="O197" s="57"/>
      <c r="P197" s="57"/>
    </row>
    <row r="198" spans="1:16" ht="15.75" customHeight="1">
      <c r="A198" s="57"/>
      <c r="B198" s="57"/>
      <c r="C198" s="57"/>
      <c r="D198" s="57"/>
      <c r="E198" s="57"/>
      <c r="F198" s="57"/>
      <c r="G198" s="57"/>
      <c r="H198" s="57"/>
      <c r="I198" s="57"/>
      <c r="J198" s="57"/>
      <c r="K198" s="57"/>
      <c r="L198" s="57"/>
      <c r="M198" s="57"/>
      <c r="N198" s="57"/>
      <c r="O198" s="57"/>
      <c r="P198" s="57"/>
    </row>
    <row r="199" spans="1:16" ht="15.75" customHeight="1">
      <c r="A199" s="57"/>
      <c r="B199" s="57"/>
      <c r="C199" s="57"/>
      <c r="D199" s="57"/>
      <c r="E199" s="57"/>
      <c r="F199" s="57"/>
      <c r="G199" s="57"/>
      <c r="H199" s="57"/>
      <c r="I199" s="57"/>
      <c r="J199" s="57"/>
      <c r="K199" s="57"/>
      <c r="L199" s="57"/>
      <c r="M199" s="57"/>
      <c r="N199" s="57"/>
      <c r="O199" s="57"/>
      <c r="P199" s="57"/>
    </row>
    <row r="200" spans="1:16" ht="15.75" customHeight="1">
      <c r="A200" s="57"/>
      <c r="B200" s="57"/>
      <c r="C200" s="57"/>
      <c r="D200" s="57"/>
      <c r="E200" s="57"/>
      <c r="F200" s="57"/>
      <c r="G200" s="57"/>
      <c r="H200" s="57"/>
      <c r="I200" s="57"/>
      <c r="J200" s="57"/>
      <c r="K200" s="57"/>
      <c r="L200" s="57"/>
      <c r="M200" s="57"/>
      <c r="N200" s="57"/>
      <c r="O200" s="57"/>
      <c r="P200" s="57"/>
    </row>
    <row r="201" spans="1:16" ht="15.75" customHeight="1">
      <c r="A201" s="57"/>
      <c r="B201" s="57"/>
      <c r="C201" s="57"/>
      <c r="D201" s="57"/>
      <c r="E201" s="57"/>
      <c r="F201" s="57"/>
      <c r="G201" s="57"/>
      <c r="H201" s="57"/>
      <c r="I201" s="57"/>
      <c r="J201" s="57"/>
      <c r="K201" s="57"/>
      <c r="L201" s="57"/>
      <c r="M201" s="57"/>
      <c r="N201" s="57"/>
      <c r="O201" s="57"/>
      <c r="P201" s="57"/>
    </row>
    <row r="202" spans="1:16" ht="15.75" customHeight="1">
      <c r="A202" s="57"/>
      <c r="B202" s="57"/>
      <c r="C202" s="57"/>
      <c r="D202" s="57"/>
      <c r="E202" s="57"/>
      <c r="F202" s="57"/>
      <c r="G202" s="57"/>
      <c r="H202" s="57"/>
      <c r="I202" s="57"/>
      <c r="J202" s="57"/>
      <c r="K202" s="57"/>
      <c r="L202" s="57"/>
      <c r="M202" s="57"/>
      <c r="N202" s="57"/>
      <c r="O202" s="57"/>
      <c r="P202" s="57"/>
    </row>
    <row r="203" spans="1:16" ht="15.75" customHeight="1">
      <c r="A203" s="57"/>
      <c r="B203" s="57"/>
      <c r="C203" s="57"/>
      <c r="D203" s="57"/>
      <c r="E203" s="57"/>
      <c r="F203" s="57"/>
      <c r="G203" s="57"/>
      <c r="H203" s="57"/>
      <c r="I203" s="57"/>
      <c r="J203" s="57"/>
      <c r="K203" s="57"/>
      <c r="L203" s="57"/>
      <c r="M203" s="57"/>
      <c r="N203" s="57"/>
      <c r="O203" s="57"/>
      <c r="P203" s="57"/>
    </row>
    <row r="204" spans="1:16" ht="15.75" customHeight="1">
      <c r="A204" s="57"/>
      <c r="B204" s="57"/>
      <c r="C204" s="57"/>
      <c r="D204" s="57"/>
      <c r="E204" s="57"/>
      <c r="F204" s="57"/>
      <c r="G204" s="57"/>
      <c r="H204" s="57"/>
      <c r="I204" s="57"/>
      <c r="J204" s="57"/>
      <c r="K204" s="57"/>
      <c r="L204" s="57"/>
      <c r="M204" s="57"/>
      <c r="N204" s="57"/>
      <c r="O204" s="57"/>
      <c r="P204" s="57"/>
    </row>
    <row r="205" spans="1:16" ht="15.75" customHeight="1">
      <c r="A205" s="57"/>
      <c r="B205" s="57"/>
      <c r="C205" s="57"/>
      <c r="D205" s="57"/>
      <c r="E205" s="57"/>
      <c r="F205" s="57"/>
      <c r="G205" s="57"/>
      <c r="H205" s="57"/>
      <c r="I205" s="57"/>
      <c r="J205" s="57"/>
      <c r="K205" s="57"/>
      <c r="L205" s="57"/>
      <c r="M205" s="57"/>
      <c r="N205" s="57"/>
      <c r="O205" s="57"/>
      <c r="P205" s="57"/>
    </row>
    <row r="206" spans="1:16" ht="15.75" customHeight="1">
      <c r="A206" s="57"/>
      <c r="B206" s="57"/>
      <c r="C206" s="57"/>
      <c r="D206" s="57"/>
      <c r="E206" s="57"/>
      <c r="F206" s="57"/>
      <c r="G206" s="57"/>
      <c r="H206" s="57"/>
      <c r="I206" s="57"/>
      <c r="J206" s="57"/>
      <c r="K206" s="57"/>
      <c r="L206" s="57"/>
      <c r="M206" s="57"/>
      <c r="N206" s="57"/>
      <c r="O206" s="57"/>
      <c r="P206" s="57"/>
    </row>
    <row r="207" spans="1:16" ht="15.75" customHeight="1">
      <c r="A207" s="57"/>
      <c r="B207" s="57"/>
      <c r="C207" s="57"/>
      <c r="D207" s="57"/>
      <c r="E207" s="57"/>
      <c r="F207" s="57"/>
      <c r="G207" s="57"/>
      <c r="H207" s="57"/>
      <c r="I207" s="57"/>
      <c r="J207" s="57"/>
      <c r="K207" s="57"/>
      <c r="L207" s="57"/>
      <c r="M207" s="57"/>
      <c r="N207" s="57"/>
      <c r="O207" s="57"/>
      <c r="P207" s="57"/>
    </row>
    <row r="208" spans="1:16" ht="15.75" customHeight="1">
      <c r="A208" s="57"/>
      <c r="B208" s="57"/>
      <c r="C208" s="57"/>
      <c r="D208" s="57"/>
      <c r="E208" s="57"/>
      <c r="F208" s="57"/>
      <c r="G208" s="57"/>
      <c r="H208" s="57"/>
      <c r="I208" s="57"/>
      <c r="J208" s="57"/>
      <c r="K208" s="57"/>
      <c r="L208" s="57"/>
      <c r="M208" s="57"/>
      <c r="N208" s="57"/>
      <c r="O208" s="57"/>
      <c r="P208" s="57"/>
    </row>
    <row r="209" spans="1:16" ht="15.75" customHeight="1">
      <c r="A209" s="57"/>
      <c r="B209" s="57"/>
      <c r="C209" s="57"/>
      <c r="D209" s="57"/>
      <c r="E209" s="57"/>
      <c r="F209" s="57"/>
      <c r="G209" s="57"/>
      <c r="H209" s="57"/>
      <c r="I209" s="57"/>
      <c r="J209" s="57"/>
      <c r="K209" s="57"/>
      <c r="L209" s="57"/>
      <c r="M209" s="57"/>
      <c r="N209" s="57"/>
      <c r="O209" s="57"/>
      <c r="P209" s="57"/>
    </row>
    <row r="210" spans="1:16" ht="15.75" customHeight="1">
      <c r="A210" s="57"/>
      <c r="B210" s="57"/>
      <c r="C210" s="57"/>
      <c r="D210" s="57"/>
      <c r="E210" s="57"/>
      <c r="F210" s="57"/>
      <c r="G210" s="57"/>
      <c r="H210" s="57"/>
      <c r="I210" s="57"/>
      <c r="J210" s="57"/>
      <c r="K210" s="57"/>
      <c r="L210" s="57"/>
      <c r="M210" s="57"/>
      <c r="N210" s="57"/>
      <c r="O210" s="57"/>
      <c r="P210" s="57"/>
    </row>
    <row r="211" spans="1:16" ht="15.75" customHeight="1">
      <c r="A211" s="57"/>
      <c r="B211" s="57"/>
      <c r="C211" s="57"/>
      <c r="D211" s="57"/>
      <c r="E211" s="57"/>
      <c r="F211" s="57"/>
      <c r="G211" s="57"/>
      <c r="H211" s="57"/>
      <c r="I211" s="57"/>
      <c r="J211" s="57"/>
      <c r="K211" s="57"/>
      <c r="L211" s="57"/>
      <c r="M211" s="57"/>
      <c r="N211" s="57"/>
      <c r="O211" s="57"/>
      <c r="P211" s="57"/>
    </row>
    <row r="212" spans="1:16" ht="15.75" customHeight="1">
      <c r="A212" s="57"/>
      <c r="B212" s="57"/>
      <c r="C212" s="57"/>
      <c r="D212" s="57"/>
      <c r="E212" s="57"/>
      <c r="F212" s="57"/>
      <c r="G212" s="57"/>
      <c r="H212" s="57"/>
      <c r="I212" s="57"/>
      <c r="J212" s="57"/>
      <c r="K212" s="57"/>
      <c r="L212" s="57"/>
      <c r="M212" s="57"/>
      <c r="N212" s="57"/>
      <c r="O212" s="57"/>
      <c r="P212" s="57"/>
    </row>
    <row r="213" spans="1:16" ht="15.75" customHeight="1">
      <c r="A213" s="57"/>
      <c r="B213" s="57"/>
      <c r="C213" s="57"/>
      <c r="D213" s="57"/>
      <c r="E213" s="57"/>
      <c r="F213" s="57"/>
      <c r="G213" s="57"/>
      <c r="H213" s="57"/>
      <c r="I213" s="57"/>
      <c r="J213" s="57"/>
      <c r="K213" s="57"/>
      <c r="L213" s="57"/>
      <c r="M213" s="57"/>
      <c r="N213" s="57"/>
      <c r="O213" s="57"/>
      <c r="P213" s="57"/>
    </row>
    <row r="214" spans="1:16" ht="15.75" customHeight="1">
      <c r="A214" s="57"/>
      <c r="B214" s="57"/>
      <c r="C214" s="57"/>
      <c r="D214" s="57"/>
      <c r="E214" s="57"/>
      <c r="F214" s="57"/>
      <c r="G214" s="57"/>
      <c r="H214" s="57"/>
      <c r="I214" s="57"/>
      <c r="J214" s="57"/>
      <c r="K214" s="57"/>
      <c r="L214" s="57"/>
      <c r="M214" s="57"/>
      <c r="N214" s="57"/>
      <c r="O214" s="57"/>
      <c r="P214" s="57"/>
    </row>
    <row r="215" spans="1:16" ht="15.75" customHeight="1">
      <c r="A215" s="57"/>
      <c r="B215" s="57"/>
      <c r="C215" s="57"/>
      <c r="D215" s="57"/>
      <c r="E215" s="57"/>
      <c r="F215" s="57"/>
      <c r="G215" s="57"/>
      <c r="H215" s="57"/>
      <c r="I215" s="57"/>
      <c r="J215" s="57"/>
      <c r="K215" s="57"/>
      <c r="L215" s="57"/>
      <c r="M215" s="57"/>
      <c r="N215" s="57"/>
      <c r="O215" s="57"/>
      <c r="P215" s="57"/>
    </row>
    <row r="216" spans="1:16" ht="15.75" customHeight="1">
      <c r="A216" s="57"/>
      <c r="B216" s="57"/>
      <c r="C216" s="57"/>
      <c r="D216" s="57"/>
      <c r="E216" s="57"/>
      <c r="F216" s="57"/>
      <c r="G216" s="57"/>
      <c r="H216" s="57"/>
      <c r="I216" s="57"/>
      <c r="J216" s="57"/>
      <c r="K216" s="57"/>
      <c r="L216" s="57"/>
      <c r="M216" s="57"/>
      <c r="N216" s="57"/>
      <c r="O216" s="57"/>
      <c r="P216" s="57"/>
    </row>
    <row r="217" spans="1:16" ht="15.75" customHeight="1">
      <c r="A217" s="57"/>
      <c r="B217" s="57"/>
      <c r="C217" s="57"/>
      <c r="D217" s="57"/>
      <c r="E217" s="57"/>
      <c r="F217" s="57"/>
      <c r="G217" s="57"/>
      <c r="H217" s="57"/>
      <c r="I217" s="57"/>
      <c r="J217" s="57"/>
      <c r="K217" s="57"/>
      <c r="L217" s="57"/>
      <c r="M217" s="57"/>
      <c r="N217" s="57"/>
      <c r="O217" s="57"/>
      <c r="P217" s="57"/>
    </row>
    <row r="218" spans="1:16" ht="15.75" customHeight="1">
      <c r="A218" s="57"/>
      <c r="B218" s="57"/>
      <c r="C218" s="57"/>
      <c r="D218" s="57"/>
      <c r="E218" s="57"/>
      <c r="F218" s="57"/>
      <c r="G218" s="57"/>
      <c r="H218" s="57"/>
      <c r="I218" s="57"/>
      <c r="J218" s="57"/>
      <c r="K218" s="57"/>
      <c r="L218" s="57"/>
      <c r="M218" s="57"/>
      <c r="N218" s="57"/>
      <c r="O218" s="57"/>
      <c r="P218" s="57"/>
    </row>
    <row r="219" spans="1:16" ht="15.75" customHeight="1">
      <c r="A219" s="57"/>
      <c r="B219" s="57"/>
      <c r="C219" s="57"/>
      <c r="D219" s="57"/>
      <c r="E219" s="57"/>
      <c r="F219" s="57"/>
      <c r="G219" s="57"/>
      <c r="H219" s="57"/>
      <c r="I219" s="57"/>
      <c r="J219" s="57"/>
      <c r="K219" s="57"/>
      <c r="L219" s="57"/>
      <c r="M219" s="57"/>
      <c r="N219" s="57"/>
      <c r="O219" s="57"/>
      <c r="P219" s="57"/>
    </row>
    <row r="220" spans="1:16" ht="15.75" customHeight="1">
      <c r="A220" s="57"/>
      <c r="B220" s="57"/>
      <c r="C220" s="57"/>
      <c r="D220" s="57"/>
      <c r="E220" s="57"/>
      <c r="F220" s="57"/>
      <c r="G220" s="57"/>
      <c r="H220" s="57"/>
      <c r="I220" s="57"/>
      <c r="J220" s="57"/>
      <c r="K220" s="57"/>
      <c r="L220" s="57"/>
      <c r="M220" s="57"/>
      <c r="N220" s="57"/>
      <c r="O220" s="57"/>
      <c r="P220" s="57"/>
    </row>
    <row r="221" spans="1:16" ht="15.75" customHeight="1">
      <c r="A221" s="57"/>
      <c r="B221" s="57"/>
      <c r="C221" s="57"/>
      <c r="D221" s="57"/>
      <c r="E221" s="57"/>
      <c r="F221" s="57"/>
      <c r="G221" s="57"/>
      <c r="H221" s="57"/>
      <c r="I221" s="57"/>
      <c r="J221" s="57"/>
      <c r="K221" s="57"/>
      <c r="L221" s="57"/>
      <c r="M221" s="57"/>
      <c r="N221" s="57"/>
      <c r="O221" s="57"/>
      <c r="P221" s="57"/>
    </row>
    <row r="222" spans="1:16" ht="15.75" customHeight="1">
      <c r="A222" s="57"/>
      <c r="B222" s="57"/>
      <c r="C222" s="57"/>
      <c r="D222" s="57"/>
      <c r="E222" s="57"/>
      <c r="F222" s="57"/>
      <c r="G222" s="57"/>
      <c r="H222" s="57"/>
      <c r="I222" s="57"/>
      <c r="J222" s="57"/>
      <c r="K222" s="57"/>
      <c r="L222" s="57"/>
      <c r="M222" s="57"/>
      <c r="N222" s="57"/>
      <c r="O222" s="57"/>
      <c r="P222" s="57"/>
    </row>
    <row r="223" spans="1:16" ht="15.75" customHeight="1"/>
    <row r="224" spans="1: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9">
    <mergeCell ref="A9:A11"/>
    <mergeCell ref="L9:L11"/>
    <mergeCell ref="K9:K11"/>
    <mergeCell ref="O9:P10"/>
    <mergeCell ref="M9:M11"/>
    <mergeCell ref="B9:B11"/>
    <mergeCell ref="C9:C11"/>
    <mergeCell ref="D10:D11"/>
    <mergeCell ref="G10:G11"/>
    <mergeCell ref="F10:F11"/>
    <mergeCell ref="E10:E11"/>
    <mergeCell ref="D9:I9"/>
    <mergeCell ref="H10:H11"/>
    <mergeCell ref="I10:I11"/>
    <mergeCell ref="A4:P4"/>
    <mergeCell ref="A5:P5"/>
    <mergeCell ref="A3:P3"/>
    <mergeCell ref="A2:P2"/>
    <mergeCell ref="A1:O1"/>
  </mergeCells>
  <pageMargins left="0.55118110236220474" right="0.35433070866141736" top="0.74803149606299213" bottom="0.98425196850393704" header="0" footer="0.35433070866141736"/>
  <pageSetup scale="82" orientation="landscape" r:id="rId1"/>
  <headerFooter>
    <oddFooter xml:space="preserve">&amp;L&amp;12Lic. Carlos Orsoe Morales Vázquez          Presidente Municipal&amp;C&amp;12Lic. Karla Burguete Torrestiana  Sindica Municipal&amp;R&amp;12Lic. Carlos Agustin Gorrosino Hernández        Tesorero Municipal             &amp;11&amp;K00+000.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CAPITULO</vt:lpstr>
      <vt:lpstr>RESUMEN </vt:lpstr>
      <vt:lpstr>PGM1</vt:lpstr>
      <vt:lpstr>PGM2 SERVS.ADMVOS. PARA PRESUP </vt:lpstr>
      <vt:lpstr>PGM2 SERVS.PUB.PARA PRESUP 2018</vt:lpstr>
      <vt:lpstr>ANALITICO DE OBRAS (PIM)</vt:lpstr>
      <vt:lpstr>RAMO 33</vt:lpstr>
      <vt:lpstr>DEUDA PUBLICA</vt:lpstr>
      <vt:lpstr>'PGM2 SERVS.ADMVOS. PARA PRESUP '!Títulos_a_imprimir</vt:lpstr>
      <vt:lpstr>'PGM2 SERVS.PUB.PARA PRESUP 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Osvaldo Cruz Ramírez</dc:creator>
  <cp:lastModifiedBy>MAGDALENA MOGUEL THOR</cp:lastModifiedBy>
  <cp:lastPrinted>2019-02-06T21:16:40Z</cp:lastPrinted>
  <dcterms:created xsi:type="dcterms:W3CDTF">2018-12-16T01:02:53Z</dcterms:created>
  <dcterms:modified xsi:type="dcterms:W3CDTF">2019-02-06T21:16:49Z</dcterms:modified>
</cp:coreProperties>
</file>