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HERNANDEZ\Desktop\tesoreria\1°TRIM 2018\VI Iniciativas y proyectos\"/>
    </mc:Choice>
  </mc:AlternateContent>
  <bookViews>
    <workbookView xWindow="0" yWindow="0" windowWidth="13005" windowHeight="5340" tabRatio="992"/>
  </bookViews>
  <sheets>
    <sheet name="RESUMEN cab" sheetId="1" r:id="rId1"/>
    <sheet name="RESUMEN" sheetId="2" r:id="rId2"/>
    <sheet name="PGM1" sheetId="3" r:id="rId3"/>
    <sheet name="PGM2 SERVS.ADMVOS. PARA PRESUP " sheetId="4" r:id="rId4"/>
    <sheet name="PGM2 SERVS.PUB.PARA PRESUP 2018" sheetId="5" r:id="rId5"/>
    <sheet name="ANALITICO DE OBRAS (PIM)" sheetId="6" r:id="rId6"/>
    <sheet name="RAMO 33" sheetId="7" r:id="rId7"/>
    <sheet name="DEUDA PUBLICA" sheetId="8" r:id="rId8"/>
  </sheets>
  <definedNames>
    <definedName name="_xlnm._FilterDatabase" localSheetId="3" hidden="1">'PGM2 SERVS.ADMVOS. PARA PRESUP '!$A$7:$L$1588</definedName>
    <definedName name="_xlnm._FilterDatabase" localSheetId="4" hidden="1">'PGM2 SERVS.PUB.PARA PRESUP 2018'!$A$7:$L$1484</definedName>
    <definedName name="_xlnm.Print_Area" localSheetId="3">'PGM2 SERVS.ADMVOS. PARA PRESUP '!$A$1:$L$1607</definedName>
    <definedName name="_xlnm.Print_Area" localSheetId="4">'PGM2 SERVS.PUB.PARA PRESUP 2018'!$A$1:$L$1490</definedName>
  </definedNames>
  <calcPr calcId="152511"/>
</workbook>
</file>

<file path=xl/calcChain.xml><?xml version="1.0" encoding="utf-8"?>
<calcChain xmlns="http://schemas.openxmlformats.org/spreadsheetml/2006/main">
  <c r="L752" i="4" l="1"/>
  <c r="L747" i="4"/>
  <c r="L737" i="4"/>
  <c r="L733" i="4"/>
  <c r="L754" i="4" l="1"/>
  <c r="G22" i="3" l="1"/>
  <c r="K883" i="4" l="1"/>
  <c r="L887" i="4"/>
  <c r="K1600" i="4" l="1"/>
  <c r="L1601" i="4" l="1"/>
  <c r="L1603" i="4" s="1"/>
  <c r="G20" i="3" s="1"/>
  <c r="K1601" i="4" l="1"/>
  <c r="K1603" i="4" s="1"/>
  <c r="G57" i="2" l="1"/>
  <c r="D12" i="1" l="1"/>
  <c r="N45" i="3" l="1"/>
  <c r="N44" i="3"/>
  <c r="N41" i="3"/>
  <c r="N40" i="3"/>
  <c r="N25" i="6" l="1"/>
  <c r="O24" i="6"/>
  <c r="L42" i="3" s="1"/>
  <c r="O23" i="6"/>
  <c r="O22" i="6"/>
  <c r="O21" i="6"/>
  <c r="O20" i="6"/>
  <c r="O19" i="6"/>
  <c r="O18" i="6"/>
  <c r="O17" i="6"/>
  <c r="O16" i="6"/>
  <c r="O15" i="6"/>
  <c r="O14" i="6"/>
  <c r="O13" i="6"/>
  <c r="O12" i="6"/>
  <c r="O11" i="6"/>
  <c r="O10" i="6"/>
  <c r="O9" i="6"/>
  <c r="O62" i="6"/>
  <c r="O61" i="6"/>
  <c r="O60" i="6"/>
  <c r="O59" i="6"/>
  <c r="O58" i="6"/>
  <c r="O57" i="6"/>
  <c r="O56" i="6"/>
  <c r="O55" i="6"/>
  <c r="O54" i="6"/>
  <c r="O53" i="6"/>
  <c r="O52" i="6"/>
  <c r="O51" i="6"/>
  <c r="O50" i="6"/>
  <c r="O49" i="6"/>
  <c r="O48" i="6"/>
  <c r="O47" i="6"/>
  <c r="N46" i="6"/>
  <c r="N63" i="6" s="1"/>
  <c r="O45" i="6"/>
  <c r="O44" i="6"/>
  <c r="O43" i="6"/>
  <c r="N42" i="3" l="1"/>
  <c r="Q42" i="3" s="1"/>
  <c r="L46" i="3"/>
  <c r="N46" i="3" s="1"/>
  <c r="O25" i="6"/>
  <c r="L43" i="3"/>
  <c r="N43" i="3" s="1"/>
  <c r="O46" i="6"/>
  <c r="O63" i="6" s="1"/>
  <c r="L49" i="3" l="1"/>
  <c r="K47" i="3"/>
  <c r="N47" i="3" s="1"/>
  <c r="C29" i="1"/>
  <c r="C28" i="1"/>
  <c r="K740" i="4" l="1"/>
  <c r="K741" i="4"/>
  <c r="K742" i="4"/>
  <c r="K743" i="4"/>
  <c r="K744" i="4"/>
  <c r="K745" i="4"/>
  <c r="K746" i="4"/>
  <c r="K725" i="4"/>
  <c r="K726" i="4"/>
  <c r="K727" i="4"/>
  <c r="K728" i="4"/>
  <c r="K729" i="4"/>
  <c r="K730" i="4"/>
  <c r="K731" i="4"/>
  <c r="K732" i="4"/>
  <c r="K706" i="4"/>
  <c r="K707" i="4"/>
  <c r="K708" i="4"/>
  <c r="K709" i="4"/>
  <c r="K691" i="4"/>
  <c r="K692" i="4"/>
  <c r="K685" i="4"/>
  <c r="K686" i="4"/>
  <c r="K687" i="4"/>
  <c r="K674" i="4"/>
  <c r="K675" i="4"/>
  <c r="K676" i="4"/>
  <c r="K677" i="4"/>
  <c r="K678" i="4"/>
  <c r="K679" i="4"/>
  <c r="K680" i="4"/>
  <c r="K681" i="4"/>
  <c r="K658" i="4"/>
  <c r="K659" i="4"/>
  <c r="K660" i="4"/>
  <c r="K644" i="4"/>
  <c r="K645" i="4"/>
  <c r="K646" i="4"/>
  <c r="K647" i="4"/>
  <c r="K648" i="4"/>
  <c r="K649" i="4"/>
  <c r="K650" i="4"/>
  <c r="K651" i="4"/>
  <c r="K624" i="4"/>
  <c r="K625" i="4"/>
  <c r="K626" i="4"/>
  <c r="K627" i="4"/>
  <c r="K619" i="4"/>
  <c r="K620" i="4"/>
  <c r="K608" i="4"/>
  <c r="K609" i="4"/>
  <c r="K610" i="4"/>
  <c r="K611" i="4"/>
  <c r="K612" i="4"/>
  <c r="K613" i="4"/>
  <c r="K614" i="4"/>
  <c r="K615" i="4"/>
  <c r="K109" i="5"/>
  <c r="N13" i="8"/>
  <c r="O13" i="8" s="1"/>
  <c r="N12" i="8"/>
  <c r="O12" i="8" s="1"/>
  <c r="O14" i="8" l="1"/>
  <c r="N14" i="8"/>
  <c r="L14" i="7"/>
  <c r="L1483" i="5"/>
  <c r="L1485" i="5" s="1"/>
  <c r="K1482" i="5"/>
  <c r="K1481" i="5"/>
  <c r="K1480" i="5"/>
  <c r="K1479" i="5"/>
  <c r="K1478" i="5"/>
  <c r="K1477" i="5"/>
  <c r="K1476" i="5"/>
  <c r="K1475" i="5"/>
  <c r="K1474" i="5"/>
  <c r="L1461" i="5"/>
  <c r="L1463" i="5" s="1"/>
  <c r="K1460" i="5"/>
  <c r="K1459" i="5"/>
  <c r="K1458" i="5"/>
  <c r="K1457" i="5"/>
  <c r="K1456" i="5"/>
  <c r="K1455" i="5"/>
  <c r="K1454" i="5"/>
  <c r="K1453" i="5"/>
  <c r="K1452" i="5"/>
  <c r="L1440" i="5"/>
  <c r="L1442" i="5" s="1"/>
  <c r="K1439" i="5"/>
  <c r="K1438" i="5"/>
  <c r="K1437" i="5"/>
  <c r="K1436" i="5"/>
  <c r="K1435" i="5"/>
  <c r="K1434" i="5"/>
  <c r="K1433" i="5"/>
  <c r="K1432" i="5"/>
  <c r="K1431" i="5"/>
  <c r="L1419" i="5"/>
  <c r="K1418" i="5"/>
  <c r="L1416" i="5"/>
  <c r="F35" i="3" s="1"/>
  <c r="K1415" i="5"/>
  <c r="K1414" i="5"/>
  <c r="K1413" i="5"/>
  <c r="K1412" i="5"/>
  <c r="K1411" i="5"/>
  <c r="K1410" i="5"/>
  <c r="K1409" i="5"/>
  <c r="L1407" i="5"/>
  <c r="E35" i="3" s="1"/>
  <c r="K1406" i="5"/>
  <c r="K1405" i="5"/>
  <c r="K1404" i="5"/>
  <c r="K1403" i="5"/>
  <c r="L1401" i="5"/>
  <c r="K1400" i="5"/>
  <c r="K1399" i="5"/>
  <c r="K1398" i="5"/>
  <c r="K1397" i="5"/>
  <c r="K1396" i="5"/>
  <c r="K1395" i="5"/>
  <c r="K1394" i="5"/>
  <c r="K1393" i="5"/>
  <c r="K1392" i="5"/>
  <c r="L1378" i="5"/>
  <c r="K1377" i="5"/>
  <c r="K1376" i="5"/>
  <c r="K1375" i="5"/>
  <c r="K1374" i="5"/>
  <c r="K1373" i="5"/>
  <c r="K1372" i="5"/>
  <c r="K1371" i="5"/>
  <c r="K1370" i="5"/>
  <c r="L1368" i="5"/>
  <c r="K1367" i="5"/>
  <c r="K1366" i="5"/>
  <c r="K1365" i="5"/>
  <c r="K1364" i="5"/>
  <c r="K1363" i="5"/>
  <c r="K1362" i="5"/>
  <c r="K1361" i="5"/>
  <c r="K1360" i="5"/>
  <c r="L1358" i="5"/>
  <c r="K1357" i="5"/>
  <c r="K1356" i="5"/>
  <c r="K1355" i="5"/>
  <c r="K1354" i="5"/>
  <c r="K1353" i="5"/>
  <c r="K1352" i="5"/>
  <c r="K1351" i="5"/>
  <c r="K1350" i="5"/>
  <c r="K1349" i="5"/>
  <c r="L1337" i="5"/>
  <c r="K1336" i="5"/>
  <c r="K1335" i="5"/>
  <c r="K1334" i="5"/>
  <c r="K1333" i="5"/>
  <c r="K1332" i="5"/>
  <c r="K1331" i="5"/>
  <c r="K1330" i="5"/>
  <c r="K1329" i="5"/>
  <c r="K1328" i="5"/>
  <c r="K1327" i="5"/>
  <c r="L1325" i="5"/>
  <c r="K1324" i="5"/>
  <c r="K1323" i="5"/>
  <c r="K1322" i="5"/>
  <c r="K1321" i="5"/>
  <c r="K1320" i="5"/>
  <c r="L1318" i="5"/>
  <c r="K1317" i="5"/>
  <c r="K1316" i="5"/>
  <c r="K1315" i="5"/>
  <c r="K1314" i="5"/>
  <c r="K1313" i="5"/>
  <c r="K1312" i="5"/>
  <c r="K1311" i="5"/>
  <c r="K1310" i="5"/>
  <c r="K1309" i="5"/>
  <c r="L1295" i="5"/>
  <c r="K1294" i="5"/>
  <c r="K1293" i="5"/>
  <c r="K1292" i="5"/>
  <c r="K1291" i="5"/>
  <c r="K1290" i="5"/>
  <c r="L1288" i="5"/>
  <c r="K1287" i="5"/>
  <c r="K1286" i="5"/>
  <c r="K1285" i="5"/>
  <c r="L1283" i="5"/>
  <c r="K1282" i="5"/>
  <c r="K1281" i="5"/>
  <c r="K1280" i="5"/>
  <c r="K1279" i="5"/>
  <c r="K1278" i="5"/>
  <c r="K1277" i="5"/>
  <c r="K1276" i="5"/>
  <c r="K1275" i="5"/>
  <c r="K1274" i="5"/>
  <c r="L1262" i="5"/>
  <c r="K1261" i="5"/>
  <c r="K1260" i="5"/>
  <c r="K1259" i="5"/>
  <c r="K1258" i="5"/>
  <c r="K1257" i="5"/>
  <c r="K1256" i="5"/>
  <c r="K1255" i="5"/>
  <c r="K1254" i="5"/>
  <c r="K1253" i="5"/>
  <c r="L1251" i="5"/>
  <c r="K1250" i="5"/>
  <c r="K1249" i="5"/>
  <c r="K1248" i="5"/>
  <c r="L1246" i="5"/>
  <c r="K1245" i="5"/>
  <c r="K1244" i="5"/>
  <c r="K1243" i="5"/>
  <c r="K1242" i="5"/>
  <c r="K1241" i="5"/>
  <c r="K1240" i="5"/>
  <c r="K1239" i="5"/>
  <c r="K1238" i="5"/>
  <c r="K1237" i="5"/>
  <c r="L1225" i="5"/>
  <c r="K1224" i="5"/>
  <c r="K1223" i="5"/>
  <c r="K1222" i="5"/>
  <c r="K1221" i="5"/>
  <c r="K1220" i="5"/>
  <c r="K1219" i="5"/>
  <c r="L1217" i="5"/>
  <c r="K1216" i="5"/>
  <c r="K1215" i="5"/>
  <c r="L1213" i="5"/>
  <c r="K1212" i="5"/>
  <c r="K1211" i="5"/>
  <c r="K1210" i="5"/>
  <c r="K1209" i="5"/>
  <c r="K1208" i="5"/>
  <c r="K1207" i="5"/>
  <c r="K1206" i="5"/>
  <c r="K1205" i="5"/>
  <c r="K1204" i="5"/>
  <c r="L1192" i="5"/>
  <c r="K1191" i="5"/>
  <c r="K1190" i="5"/>
  <c r="K1189" i="5"/>
  <c r="K1188" i="5"/>
  <c r="K1187" i="5"/>
  <c r="K1186" i="5"/>
  <c r="K1185" i="5"/>
  <c r="K1184" i="5"/>
  <c r="K1183" i="5"/>
  <c r="K1182" i="5"/>
  <c r="L1180" i="5"/>
  <c r="K1179" i="5"/>
  <c r="K1178" i="5"/>
  <c r="K1177" i="5"/>
  <c r="K1176" i="5"/>
  <c r="L1174" i="5"/>
  <c r="K1173" i="5"/>
  <c r="K1172" i="5"/>
  <c r="K1171" i="5"/>
  <c r="K1170" i="5"/>
  <c r="K1169" i="5"/>
  <c r="K1168" i="5"/>
  <c r="K1167" i="5"/>
  <c r="K1166" i="5"/>
  <c r="K1165" i="5"/>
  <c r="L1151" i="5"/>
  <c r="K1150" i="5"/>
  <c r="K1149" i="5"/>
  <c r="K1148" i="5"/>
  <c r="K1147" i="5"/>
  <c r="K1146" i="5"/>
  <c r="K1145" i="5"/>
  <c r="K1144" i="5"/>
  <c r="K1143" i="5"/>
  <c r="K1142" i="5"/>
  <c r="K1141" i="5"/>
  <c r="L1139" i="5"/>
  <c r="K1138" i="5"/>
  <c r="K1137" i="5"/>
  <c r="K1136" i="5"/>
  <c r="K1135" i="5"/>
  <c r="L1133" i="5"/>
  <c r="K1132" i="5"/>
  <c r="K1131" i="5"/>
  <c r="K1130" i="5"/>
  <c r="K1129" i="5"/>
  <c r="K1128" i="5"/>
  <c r="K1127" i="5"/>
  <c r="K1126" i="5"/>
  <c r="K1125" i="5"/>
  <c r="K1124" i="5"/>
  <c r="L1112" i="5"/>
  <c r="K1111" i="5"/>
  <c r="K1110" i="5"/>
  <c r="K1109" i="5"/>
  <c r="K1108" i="5"/>
  <c r="K1107" i="5"/>
  <c r="K1106" i="5"/>
  <c r="L1104" i="5"/>
  <c r="K1103" i="5"/>
  <c r="K1102" i="5"/>
  <c r="K1101" i="5"/>
  <c r="K1100" i="5"/>
  <c r="L1098" i="5"/>
  <c r="K1097" i="5"/>
  <c r="K1096" i="5"/>
  <c r="K1095" i="5"/>
  <c r="K1094" i="5"/>
  <c r="K1093" i="5"/>
  <c r="K1092" i="5"/>
  <c r="K1091" i="5"/>
  <c r="K1090" i="5"/>
  <c r="K1089" i="5"/>
  <c r="L1077" i="5"/>
  <c r="K1076" i="5"/>
  <c r="K1075" i="5"/>
  <c r="K1074" i="5"/>
  <c r="K1073" i="5"/>
  <c r="K1072" i="5"/>
  <c r="L1070" i="5"/>
  <c r="K1069" i="5"/>
  <c r="K1068" i="5"/>
  <c r="K1067" i="5"/>
  <c r="K1066" i="5"/>
  <c r="L1064" i="5"/>
  <c r="K1063" i="5"/>
  <c r="K1062" i="5"/>
  <c r="K1061" i="5"/>
  <c r="K1060" i="5"/>
  <c r="K1059" i="5"/>
  <c r="K1058" i="5"/>
  <c r="K1057" i="5"/>
  <c r="K1056" i="5"/>
  <c r="K1055" i="5"/>
  <c r="L1043" i="5"/>
  <c r="K1042" i="5"/>
  <c r="K1041" i="5"/>
  <c r="K1040" i="5"/>
  <c r="K1039" i="5"/>
  <c r="K1038" i="5"/>
  <c r="K1037" i="5"/>
  <c r="L1035" i="5"/>
  <c r="K1034" i="5"/>
  <c r="K1033" i="5"/>
  <c r="K1032" i="5"/>
  <c r="K1031" i="5"/>
  <c r="K1030" i="5"/>
  <c r="K1029" i="5"/>
  <c r="L1027" i="5"/>
  <c r="K1026" i="5"/>
  <c r="K1025" i="5"/>
  <c r="K1024" i="5"/>
  <c r="K1023" i="5"/>
  <c r="K1022" i="5"/>
  <c r="K1021" i="5"/>
  <c r="K1020" i="5"/>
  <c r="K1019" i="5"/>
  <c r="K1018" i="5"/>
  <c r="L1006" i="5"/>
  <c r="K1005" i="5"/>
  <c r="K1004" i="5"/>
  <c r="K1003" i="5"/>
  <c r="L1001" i="5"/>
  <c r="K1000" i="5"/>
  <c r="K999" i="5"/>
  <c r="K998" i="5"/>
  <c r="L996" i="5"/>
  <c r="K995" i="5"/>
  <c r="K994" i="5"/>
  <c r="K993" i="5"/>
  <c r="K992" i="5"/>
  <c r="K991" i="5"/>
  <c r="K990" i="5"/>
  <c r="K989" i="5"/>
  <c r="K988" i="5"/>
  <c r="K987" i="5"/>
  <c r="L975" i="5"/>
  <c r="K974" i="5"/>
  <c r="K973" i="5"/>
  <c r="K972" i="5"/>
  <c r="K971" i="5"/>
  <c r="K970" i="5"/>
  <c r="K969" i="5"/>
  <c r="K968" i="5"/>
  <c r="K967" i="5"/>
  <c r="K966" i="5"/>
  <c r="K965" i="5"/>
  <c r="K964" i="5"/>
  <c r="K963" i="5"/>
  <c r="K962" i="5"/>
  <c r="L960" i="5"/>
  <c r="K959" i="5"/>
  <c r="K958" i="5"/>
  <c r="K957" i="5"/>
  <c r="K956" i="5"/>
  <c r="K955" i="5"/>
  <c r="K954" i="5"/>
  <c r="L952" i="5"/>
  <c r="K951" i="5"/>
  <c r="K950" i="5"/>
  <c r="K949" i="5"/>
  <c r="K948" i="5"/>
  <c r="K947" i="5"/>
  <c r="K946" i="5"/>
  <c r="K945" i="5"/>
  <c r="K944" i="5"/>
  <c r="K943" i="5"/>
  <c r="L929" i="5"/>
  <c r="L931" i="5" s="1"/>
  <c r="L933" i="5" s="1"/>
  <c r="K928" i="5"/>
  <c r="K929" i="5" s="1"/>
  <c r="K931" i="5" s="1"/>
  <c r="K933" i="5" s="1"/>
  <c r="L914" i="5"/>
  <c r="K913" i="5"/>
  <c r="K912" i="5"/>
  <c r="K911" i="5"/>
  <c r="L909" i="5"/>
  <c r="K908" i="5"/>
  <c r="K907" i="5"/>
  <c r="K906" i="5"/>
  <c r="L904" i="5"/>
  <c r="K903" i="5"/>
  <c r="K902" i="5"/>
  <c r="K901" i="5"/>
  <c r="K900" i="5"/>
  <c r="K899" i="5"/>
  <c r="K898" i="5"/>
  <c r="K897" i="5"/>
  <c r="K896" i="5"/>
  <c r="K895" i="5"/>
  <c r="L883" i="5"/>
  <c r="K882" i="5"/>
  <c r="K881" i="5"/>
  <c r="K880" i="5"/>
  <c r="K879" i="5"/>
  <c r="K878" i="5"/>
  <c r="K877" i="5"/>
  <c r="K876" i="5"/>
  <c r="K875" i="5"/>
  <c r="L873" i="5"/>
  <c r="K872" i="5"/>
  <c r="K871" i="5"/>
  <c r="K870" i="5"/>
  <c r="K869" i="5"/>
  <c r="K868" i="5"/>
  <c r="L866" i="5"/>
  <c r="K865" i="5"/>
  <c r="K864" i="5"/>
  <c r="K863" i="5"/>
  <c r="K862" i="5"/>
  <c r="K861" i="5"/>
  <c r="K860" i="5"/>
  <c r="K859" i="5"/>
  <c r="K858" i="5"/>
  <c r="K857" i="5"/>
  <c r="L845" i="5"/>
  <c r="K844" i="5"/>
  <c r="K843" i="5"/>
  <c r="K842" i="5"/>
  <c r="K841" i="5"/>
  <c r="K840" i="5"/>
  <c r="K839" i="5"/>
  <c r="K838" i="5"/>
  <c r="K837" i="5"/>
  <c r="L835" i="5"/>
  <c r="K834" i="5"/>
  <c r="K833" i="5"/>
  <c r="K832" i="5"/>
  <c r="K831" i="5"/>
  <c r="K830" i="5"/>
  <c r="K829" i="5"/>
  <c r="L827" i="5"/>
  <c r="K826" i="5"/>
  <c r="K825" i="5"/>
  <c r="K824" i="5"/>
  <c r="K823" i="5"/>
  <c r="K822" i="5"/>
  <c r="K821" i="5"/>
  <c r="K820" i="5"/>
  <c r="K819" i="5"/>
  <c r="K818" i="5"/>
  <c r="L806" i="5"/>
  <c r="K805" i="5"/>
  <c r="K804" i="5"/>
  <c r="L802" i="5"/>
  <c r="K801" i="5"/>
  <c r="K800" i="5"/>
  <c r="K799" i="5"/>
  <c r="K798" i="5"/>
  <c r="L796" i="5"/>
  <c r="K795" i="5"/>
  <c r="K794" i="5"/>
  <c r="K793" i="5"/>
  <c r="K792" i="5"/>
  <c r="K791" i="5"/>
  <c r="K790" i="5"/>
  <c r="K789" i="5"/>
  <c r="K788" i="5"/>
  <c r="K787" i="5"/>
  <c r="L775" i="5"/>
  <c r="K774" i="5"/>
  <c r="K773" i="5"/>
  <c r="K772" i="5"/>
  <c r="K771" i="5"/>
  <c r="K770" i="5"/>
  <c r="L768" i="5"/>
  <c r="K767" i="5"/>
  <c r="K766" i="5"/>
  <c r="L764" i="5"/>
  <c r="K763" i="5"/>
  <c r="K762" i="5"/>
  <c r="K761" i="5"/>
  <c r="K760" i="5"/>
  <c r="K759" i="5"/>
  <c r="K758" i="5"/>
  <c r="K757" i="5"/>
  <c r="K756" i="5"/>
  <c r="K755" i="5"/>
  <c r="L743" i="5"/>
  <c r="K742" i="5"/>
  <c r="K741" i="5"/>
  <c r="K740" i="5"/>
  <c r="K739" i="5"/>
  <c r="K738" i="5"/>
  <c r="K737" i="5"/>
  <c r="K736" i="5"/>
  <c r="K735" i="5"/>
  <c r="K734" i="5"/>
  <c r="L732" i="5"/>
  <c r="K731" i="5"/>
  <c r="K730" i="5"/>
  <c r="K729" i="5"/>
  <c r="K728" i="5"/>
  <c r="K727" i="5"/>
  <c r="L725" i="5"/>
  <c r="K724" i="5"/>
  <c r="K723" i="5"/>
  <c r="K722" i="5"/>
  <c r="K721" i="5"/>
  <c r="K720" i="5"/>
  <c r="K719" i="5"/>
  <c r="K718" i="5"/>
  <c r="K717" i="5"/>
  <c r="K716" i="5"/>
  <c r="L702" i="5"/>
  <c r="K701" i="5"/>
  <c r="K700" i="5"/>
  <c r="K699" i="5"/>
  <c r="K698" i="5"/>
  <c r="K697" i="5"/>
  <c r="K696" i="5"/>
  <c r="L694" i="5"/>
  <c r="E29" i="3" s="1"/>
  <c r="K693" i="5"/>
  <c r="K692" i="5"/>
  <c r="K691" i="5"/>
  <c r="K690" i="5"/>
  <c r="K689" i="5"/>
  <c r="L687" i="5"/>
  <c r="D29" i="3" s="1"/>
  <c r="K686" i="5"/>
  <c r="K685" i="5"/>
  <c r="K684" i="5"/>
  <c r="K683" i="5"/>
  <c r="K682" i="5"/>
  <c r="K681" i="5"/>
  <c r="K680" i="5"/>
  <c r="K679" i="5"/>
  <c r="K678" i="5"/>
  <c r="L664" i="5"/>
  <c r="K663" i="5"/>
  <c r="K662" i="5"/>
  <c r="K661" i="5"/>
  <c r="L659" i="5"/>
  <c r="K658" i="5"/>
  <c r="K657" i="5"/>
  <c r="L655" i="5"/>
  <c r="K654" i="5"/>
  <c r="K653" i="5"/>
  <c r="K652" i="5"/>
  <c r="K651" i="5"/>
  <c r="K650" i="5"/>
  <c r="K649" i="5"/>
  <c r="K648" i="5"/>
  <c r="L636" i="5"/>
  <c r="K635" i="5"/>
  <c r="K634" i="5"/>
  <c r="K633" i="5"/>
  <c r="K632" i="5"/>
  <c r="L630" i="5"/>
  <c r="E28" i="3" s="1"/>
  <c r="K629" i="5"/>
  <c r="K628" i="5"/>
  <c r="K627" i="5"/>
  <c r="L625" i="5"/>
  <c r="K624" i="5"/>
  <c r="K623" i="5"/>
  <c r="K622" i="5"/>
  <c r="K621" i="5"/>
  <c r="K620" i="5"/>
  <c r="K619" i="5"/>
  <c r="K618" i="5"/>
  <c r="L604" i="5"/>
  <c r="K603" i="5"/>
  <c r="K602" i="5"/>
  <c r="K601" i="5"/>
  <c r="K600" i="5"/>
  <c r="L598" i="5"/>
  <c r="K597" i="5"/>
  <c r="K596" i="5"/>
  <c r="L594" i="5"/>
  <c r="K593" i="5"/>
  <c r="K592" i="5"/>
  <c r="K591" i="5"/>
  <c r="K590" i="5"/>
  <c r="K589" i="5"/>
  <c r="K588" i="5"/>
  <c r="K587" i="5"/>
  <c r="K586" i="5"/>
  <c r="L574" i="5"/>
  <c r="K573" i="5"/>
  <c r="K572" i="5"/>
  <c r="K571" i="5"/>
  <c r="K570" i="5"/>
  <c r="L568" i="5"/>
  <c r="K567" i="5"/>
  <c r="K566" i="5"/>
  <c r="L564" i="5"/>
  <c r="K563" i="5"/>
  <c r="K562" i="5"/>
  <c r="K561" i="5"/>
  <c r="K560" i="5"/>
  <c r="K559" i="5"/>
  <c r="K558" i="5"/>
  <c r="L546" i="5"/>
  <c r="K545" i="5"/>
  <c r="K544" i="5"/>
  <c r="K543" i="5"/>
  <c r="K542" i="5"/>
  <c r="L540" i="5"/>
  <c r="K539" i="5"/>
  <c r="K538" i="5"/>
  <c r="L536" i="5"/>
  <c r="K535" i="5"/>
  <c r="K534" i="5"/>
  <c r="K533" i="5"/>
  <c r="K532" i="5"/>
  <c r="K531" i="5"/>
  <c r="K530" i="5"/>
  <c r="L518" i="5"/>
  <c r="K517" i="5"/>
  <c r="K516" i="5"/>
  <c r="K515" i="5"/>
  <c r="K514" i="5"/>
  <c r="L512" i="5"/>
  <c r="K511" i="5"/>
  <c r="K510" i="5"/>
  <c r="L508" i="5"/>
  <c r="K507" i="5"/>
  <c r="K506" i="5"/>
  <c r="K505" i="5"/>
  <c r="K504" i="5"/>
  <c r="K503" i="5"/>
  <c r="K502" i="5"/>
  <c r="K501" i="5"/>
  <c r="L489" i="5"/>
  <c r="K488" i="5"/>
  <c r="K487" i="5"/>
  <c r="K486" i="5"/>
  <c r="L484" i="5"/>
  <c r="K483" i="5"/>
  <c r="K482" i="5"/>
  <c r="L480" i="5"/>
  <c r="K479" i="5"/>
  <c r="K478" i="5"/>
  <c r="K477" i="5"/>
  <c r="K476" i="5"/>
  <c r="K475" i="5"/>
  <c r="K474" i="5"/>
  <c r="L462" i="5"/>
  <c r="K461" i="5"/>
  <c r="K460" i="5"/>
  <c r="K459" i="5"/>
  <c r="K458" i="5"/>
  <c r="L456" i="5"/>
  <c r="K455" i="5"/>
  <c r="K454" i="5"/>
  <c r="L452" i="5"/>
  <c r="K451" i="5"/>
  <c r="K450" i="5"/>
  <c r="K449" i="5"/>
  <c r="K448" i="5"/>
  <c r="K447" i="5"/>
  <c r="K446" i="5"/>
  <c r="K445" i="5"/>
  <c r="K444" i="5"/>
  <c r="L432" i="5"/>
  <c r="K431" i="5"/>
  <c r="K430" i="5"/>
  <c r="K429" i="5"/>
  <c r="K428" i="5"/>
  <c r="L426" i="5"/>
  <c r="K425" i="5"/>
  <c r="K424" i="5"/>
  <c r="L422" i="5"/>
  <c r="K421" i="5"/>
  <c r="K420" i="5"/>
  <c r="K419" i="5"/>
  <c r="K418" i="5"/>
  <c r="K417" i="5"/>
  <c r="K416" i="5"/>
  <c r="K415" i="5"/>
  <c r="K414" i="5"/>
  <c r="L402" i="5"/>
  <c r="K401" i="5"/>
  <c r="K400" i="5"/>
  <c r="K399" i="5"/>
  <c r="K398" i="5"/>
  <c r="L396" i="5"/>
  <c r="K395" i="5"/>
  <c r="K394" i="5"/>
  <c r="L392" i="5"/>
  <c r="K391" i="5"/>
  <c r="K390" i="5"/>
  <c r="K389" i="5"/>
  <c r="K388" i="5"/>
  <c r="K387" i="5"/>
  <c r="L375" i="5"/>
  <c r="K374" i="5"/>
  <c r="K373" i="5"/>
  <c r="K372" i="5"/>
  <c r="L370" i="5"/>
  <c r="K369" i="5"/>
  <c r="K368" i="5"/>
  <c r="L366" i="5"/>
  <c r="K365" i="5"/>
  <c r="K364" i="5"/>
  <c r="K363" i="5"/>
  <c r="K362" i="5"/>
  <c r="K361" i="5"/>
  <c r="K360" i="5"/>
  <c r="K359" i="5"/>
  <c r="K358" i="5"/>
  <c r="K357" i="5"/>
  <c r="L345" i="5"/>
  <c r="K344" i="5"/>
  <c r="K343" i="5"/>
  <c r="K342" i="5"/>
  <c r="L340" i="5"/>
  <c r="K339" i="5"/>
  <c r="K338" i="5"/>
  <c r="L336" i="5"/>
  <c r="K335" i="5"/>
  <c r="K334" i="5"/>
  <c r="K333" i="5"/>
  <c r="K332" i="5"/>
  <c r="K331" i="5"/>
  <c r="K330" i="5"/>
  <c r="K329" i="5"/>
  <c r="K328" i="5"/>
  <c r="L316" i="5"/>
  <c r="K315" i="5"/>
  <c r="K314" i="5"/>
  <c r="K313" i="5"/>
  <c r="L311" i="5"/>
  <c r="K310" i="5"/>
  <c r="K309" i="5"/>
  <c r="K308" i="5"/>
  <c r="L306" i="5"/>
  <c r="K305" i="5"/>
  <c r="K304" i="5"/>
  <c r="K303" i="5"/>
  <c r="K302" i="5"/>
  <c r="K301" i="5"/>
  <c r="K300" i="5"/>
  <c r="K299" i="5"/>
  <c r="K298" i="5"/>
  <c r="L286" i="5"/>
  <c r="K285" i="5"/>
  <c r="K284" i="5"/>
  <c r="K283" i="5"/>
  <c r="K282" i="5"/>
  <c r="K281" i="5"/>
  <c r="L279" i="5"/>
  <c r="K278" i="5"/>
  <c r="K277" i="5"/>
  <c r="K276" i="5"/>
  <c r="L274" i="5"/>
  <c r="K273" i="5"/>
  <c r="K272" i="5"/>
  <c r="K271" i="5"/>
  <c r="K270" i="5"/>
  <c r="K269" i="5"/>
  <c r="K268" i="5"/>
  <c r="K267" i="5"/>
  <c r="K266" i="5"/>
  <c r="K265" i="5"/>
  <c r="L251" i="5"/>
  <c r="K250" i="5"/>
  <c r="K249" i="5"/>
  <c r="K248" i="5"/>
  <c r="K247" i="5"/>
  <c r="K246" i="5"/>
  <c r="K245" i="5"/>
  <c r="K244" i="5"/>
  <c r="L242" i="5"/>
  <c r="E26" i="3" s="1"/>
  <c r="K241" i="5"/>
  <c r="K240" i="5"/>
  <c r="K239" i="5"/>
  <c r="K238" i="5"/>
  <c r="K237" i="5"/>
  <c r="K236" i="5"/>
  <c r="L234" i="5"/>
  <c r="D26" i="3" s="1"/>
  <c r="K233" i="5"/>
  <c r="K232" i="5"/>
  <c r="K231" i="5"/>
  <c r="K230" i="5"/>
  <c r="K229" i="5"/>
  <c r="K228" i="5"/>
  <c r="K227" i="5"/>
  <c r="K226" i="5"/>
  <c r="K225" i="5"/>
  <c r="L210" i="5"/>
  <c r="L213" i="5" s="1"/>
  <c r="K209" i="5"/>
  <c r="K208" i="5"/>
  <c r="K207" i="5"/>
  <c r="K206" i="5"/>
  <c r="K205" i="5"/>
  <c r="L193" i="5"/>
  <c r="K192" i="5"/>
  <c r="K191" i="5"/>
  <c r="L189" i="5"/>
  <c r="K188" i="5"/>
  <c r="K187" i="5"/>
  <c r="K186" i="5"/>
  <c r="L184" i="5"/>
  <c r="K183" i="5"/>
  <c r="K182" i="5"/>
  <c r="K181" i="5"/>
  <c r="K180" i="5"/>
  <c r="K179" i="5"/>
  <c r="L167" i="5"/>
  <c r="L169" i="5" s="1"/>
  <c r="K166" i="5"/>
  <c r="K165" i="5"/>
  <c r="K164" i="5"/>
  <c r="K163" i="5"/>
  <c r="K162" i="5"/>
  <c r="L150" i="5"/>
  <c r="K149" i="5"/>
  <c r="K148" i="5"/>
  <c r="K147" i="5"/>
  <c r="K146" i="5"/>
  <c r="K145" i="5"/>
  <c r="K144" i="5"/>
  <c r="K143" i="5"/>
  <c r="K142" i="5"/>
  <c r="L140" i="5"/>
  <c r="K139" i="5"/>
  <c r="K138" i="5"/>
  <c r="K137" i="5"/>
  <c r="L135" i="5"/>
  <c r="K134" i="5"/>
  <c r="K133" i="5"/>
  <c r="K132" i="5"/>
  <c r="K131" i="5"/>
  <c r="K130" i="5"/>
  <c r="K129" i="5"/>
  <c r="K128" i="5"/>
  <c r="K127" i="5"/>
  <c r="K126" i="5"/>
  <c r="L114" i="5"/>
  <c r="K113" i="5"/>
  <c r="K112" i="5"/>
  <c r="K111" i="5"/>
  <c r="K110" i="5"/>
  <c r="L107" i="5"/>
  <c r="K106" i="5"/>
  <c r="K105" i="5"/>
  <c r="K104" i="5"/>
  <c r="L102" i="5"/>
  <c r="K101" i="5"/>
  <c r="K100" i="5"/>
  <c r="K99" i="5"/>
  <c r="K98" i="5"/>
  <c r="K97" i="5"/>
  <c r="K96" i="5"/>
  <c r="K95" i="5"/>
  <c r="K94" i="5"/>
  <c r="K93" i="5"/>
  <c r="L81" i="5"/>
  <c r="K80" i="5"/>
  <c r="K79" i="5"/>
  <c r="K78" i="5"/>
  <c r="L76" i="5"/>
  <c r="K75" i="5"/>
  <c r="K76" i="5" s="1"/>
  <c r="L73" i="5"/>
  <c r="K72" i="5"/>
  <c r="K71" i="5"/>
  <c r="K70" i="5"/>
  <c r="K69" i="5"/>
  <c r="K68" i="5"/>
  <c r="K67" i="5"/>
  <c r="K66" i="5"/>
  <c r="K65" i="5"/>
  <c r="K64" i="5"/>
  <c r="L51" i="5"/>
  <c r="K50" i="5"/>
  <c r="K49" i="5"/>
  <c r="K48" i="5"/>
  <c r="K47" i="5"/>
  <c r="K46" i="5"/>
  <c r="K45" i="5"/>
  <c r="K44" i="5"/>
  <c r="K43" i="5"/>
  <c r="K42" i="5"/>
  <c r="K41" i="5"/>
  <c r="L39" i="5"/>
  <c r="K38" i="5"/>
  <c r="K37" i="5"/>
  <c r="K36" i="5"/>
  <c r="K35" i="5"/>
  <c r="K34" i="5"/>
  <c r="K33" i="5"/>
  <c r="K32" i="5"/>
  <c r="K31" i="5"/>
  <c r="K30" i="5"/>
  <c r="K29" i="5"/>
  <c r="K28" i="5"/>
  <c r="L26" i="5"/>
  <c r="K25" i="5"/>
  <c r="K24" i="5"/>
  <c r="K23" i="5"/>
  <c r="K22" i="5"/>
  <c r="K21" i="5"/>
  <c r="K20" i="5"/>
  <c r="K19" i="5"/>
  <c r="K18" i="5"/>
  <c r="K17" i="5"/>
  <c r="L1588" i="4"/>
  <c r="K1587" i="4"/>
  <c r="K1586" i="4"/>
  <c r="L1584" i="4"/>
  <c r="K1583" i="4"/>
  <c r="K1584" i="4" s="1"/>
  <c r="L1581" i="4"/>
  <c r="K1580" i="4"/>
  <c r="K1579" i="4"/>
  <c r="K1578" i="4"/>
  <c r="K1577" i="4"/>
  <c r="K1576" i="4"/>
  <c r="K1575" i="4"/>
  <c r="K1574" i="4"/>
  <c r="L1562" i="4"/>
  <c r="K1561" i="4"/>
  <c r="K1560" i="4"/>
  <c r="K1559" i="4"/>
  <c r="K1558" i="4"/>
  <c r="L1556" i="4"/>
  <c r="K1555" i="4"/>
  <c r="K1556" i="4" s="1"/>
  <c r="L1553" i="4"/>
  <c r="K1552" i="4"/>
  <c r="K1551" i="4"/>
  <c r="K1550" i="4"/>
  <c r="K1549" i="4"/>
  <c r="K1548" i="4"/>
  <c r="K1547" i="4"/>
  <c r="K1546" i="4"/>
  <c r="K1545" i="4"/>
  <c r="K1544" i="4"/>
  <c r="L1532" i="4"/>
  <c r="K1531" i="4"/>
  <c r="K1530" i="4"/>
  <c r="L1528" i="4"/>
  <c r="K1527" i="4"/>
  <c r="K1526" i="4"/>
  <c r="K1525" i="4"/>
  <c r="L1523" i="4"/>
  <c r="K1522" i="4"/>
  <c r="K1521" i="4"/>
  <c r="K1520" i="4"/>
  <c r="K1519" i="4"/>
  <c r="K1518" i="4"/>
  <c r="K1517" i="4"/>
  <c r="K1516" i="4"/>
  <c r="K1515" i="4"/>
  <c r="L1503" i="4"/>
  <c r="K1502" i="4"/>
  <c r="K1501" i="4"/>
  <c r="K1500" i="4"/>
  <c r="K1499" i="4"/>
  <c r="K1498" i="4"/>
  <c r="K1497" i="4"/>
  <c r="K1496" i="4"/>
  <c r="K1495" i="4"/>
  <c r="K1494" i="4"/>
  <c r="K1493" i="4"/>
  <c r="L1491" i="4"/>
  <c r="K1490" i="4"/>
  <c r="K1489" i="4"/>
  <c r="K1488" i="4"/>
  <c r="K1487" i="4"/>
  <c r="K1486" i="4"/>
  <c r="K1485" i="4"/>
  <c r="L1483" i="4"/>
  <c r="K1482" i="4"/>
  <c r="K1481" i="4"/>
  <c r="K1480" i="4"/>
  <c r="K1479" i="4"/>
  <c r="K1478" i="4"/>
  <c r="K1477" i="4"/>
  <c r="K1476" i="4"/>
  <c r="K1475" i="4"/>
  <c r="K1474" i="4"/>
  <c r="L1460" i="4"/>
  <c r="K1459" i="4"/>
  <c r="K1458" i="4"/>
  <c r="K1457" i="4"/>
  <c r="K1456" i="4"/>
  <c r="K1455" i="4"/>
  <c r="K1454" i="4"/>
  <c r="L1452" i="4"/>
  <c r="K1451" i="4"/>
  <c r="K1450" i="4"/>
  <c r="K1449" i="4"/>
  <c r="K1448" i="4"/>
  <c r="K1447" i="4"/>
  <c r="K1446" i="4"/>
  <c r="L1444" i="4"/>
  <c r="K1443" i="4"/>
  <c r="K1442" i="4"/>
  <c r="K1441" i="4"/>
  <c r="K1440" i="4"/>
  <c r="K1439" i="4"/>
  <c r="K1438" i="4"/>
  <c r="K1437" i="4"/>
  <c r="K1436" i="4"/>
  <c r="K1435" i="4"/>
  <c r="L1423" i="4"/>
  <c r="K1422" i="4"/>
  <c r="K1421" i="4"/>
  <c r="K1420" i="4"/>
  <c r="K1419" i="4"/>
  <c r="K1418" i="4"/>
  <c r="K1417" i="4"/>
  <c r="K1416" i="4"/>
  <c r="K1415" i="4"/>
  <c r="K1414" i="4"/>
  <c r="L1412" i="4"/>
  <c r="K1411" i="4"/>
  <c r="K1410" i="4"/>
  <c r="K1409" i="4"/>
  <c r="K1408" i="4"/>
  <c r="K1407" i="4"/>
  <c r="K1406" i="4"/>
  <c r="K1405" i="4"/>
  <c r="K1404" i="4"/>
  <c r="K1403" i="4"/>
  <c r="K1402" i="4"/>
  <c r="L1400" i="4"/>
  <c r="K1399" i="4"/>
  <c r="K1398" i="4"/>
  <c r="K1397" i="4"/>
  <c r="K1396" i="4"/>
  <c r="K1395" i="4"/>
  <c r="K1394" i="4"/>
  <c r="K1393" i="4"/>
  <c r="K1392" i="4"/>
  <c r="K1391" i="4"/>
  <c r="L1379" i="4"/>
  <c r="K1378" i="4"/>
  <c r="K1377" i="4"/>
  <c r="K1376" i="4"/>
  <c r="K1375" i="4"/>
  <c r="K1374" i="4"/>
  <c r="L1372" i="4"/>
  <c r="K1371" i="4"/>
  <c r="K1370" i="4"/>
  <c r="K1369" i="4"/>
  <c r="K1368" i="4"/>
  <c r="K1367" i="4"/>
  <c r="K1366" i="4"/>
  <c r="L1364" i="4"/>
  <c r="K1363" i="4"/>
  <c r="K1362" i="4"/>
  <c r="K1361" i="4"/>
  <c r="K1360" i="4"/>
  <c r="K1359" i="4"/>
  <c r="K1358" i="4"/>
  <c r="K1357" i="4"/>
  <c r="K1356" i="4"/>
  <c r="K1355" i="4"/>
  <c r="L1343" i="4"/>
  <c r="K1342" i="4"/>
  <c r="K1341" i="4"/>
  <c r="K1340" i="4"/>
  <c r="K1339" i="4"/>
  <c r="K1338" i="4"/>
  <c r="L1336" i="4"/>
  <c r="K1335" i="4"/>
  <c r="K1334" i="4"/>
  <c r="K1333" i="4"/>
  <c r="K1332" i="4"/>
  <c r="K1331" i="4"/>
  <c r="L1329" i="4"/>
  <c r="K1328" i="4"/>
  <c r="K1327" i="4"/>
  <c r="K1326" i="4"/>
  <c r="K1325" i="4"/>
  <c r="K1324" i="4"/>
  <c r="K1323" i="4"/>
  <c r="K1322" i="4"/>
  <c r="K1321" i="4"/>
  <c r="K1320" i="4"/>
  <c r="L1308" i="4"/>
  <c r="K1307" i="4"/>
  <c r="K1306" i="4"/>
  <c r="K1305" i="4"/>
  <c r="K1304" i="4"/>
  <c r="K1303" i="4"/>
  <c r="L1301" i="4"/>
  <c r="K1300" i="4"/>
  <c r="K1299" i="4"/>
  <c r="K1298" i="4"/>
  <c r="K1297" i="4"/>
  <c r="K1296" i="4"/>
  <c r="L1294" i="4"/>
  <c r="K1293" i="4"/>
  <c r="K1292" i="4"/>
  <c r="K1291" i="4"/>
  <c r="K1290" i="4"/>
  <c r="K1289" i="4"/>
  <c r="K1288" i="4"/>
  <c r="K1287" i="4"/>
  <c r="K1286" i="4"/>
  <c r="K1285" i="4"/>
  <c r="L1273" i="4"/>
  <c r="K1272" i="4"/>
  <c r="K1271" i="4"/>
  <c r="K1270" i="4"/>
  <c r="K1269" i="4"/>
  <c r="L1267" i="4"/>
  <c r="K1266" i="4"/>
  <c r="K1265" i="4"/>
  <c r="K1264" i="4"/>
  <c r="L1262" i="4"/>
  <c r="K1261" i="4"/>
  <c r="K1260" i="4"/>
  <c r="K1259" i="4"/>
  <c r="K1258" i="4"/>
  <c r="K1257" i="4"/>
  <c r="K1256" i="4"/>
  <c r="K1255" i="4"/>
  <c r="K1254" i="4"/>
  <c r="K1253" i="4"/>
  <c r="L1242" i="4"/>
  <c r="K1241" i="4"/>
  <c r="K1240" i="4"/>
  <c r="K1239" i="4"/>
  <c r="K1238" i="4"/>
  <c r="L1236" i="4"/>
  <c r="K1235" i="4"/>
  <c r="K1234" i="4"/>
  <c r="K1233" i="4"/>
  <c r="K1232" i="4"/>
  <c r="K1231" i="4"/>
  <c r="L1229" i="4"/>
  <c r="K1228" i="4"/>
  <c r="K1227" i="4"/>
  <c r="K1226" i="4"/>
  <c r="K1225" i="4"/>
  <c r="K1224" i="4"/>
  <c r="K1223" i="4"/>
  <c r="K1222" i="4"/>
  <c r="K1221" i="4"/>
  <c r="K1220" i="4"/>
  <c r="L1208" i="4"/>
  <c r="K1207" i="4"/>
  <c r="K1206" i="4"/>
  <c r="K1205" i="4"/>
  <c r="K1204" i="4"/>
  <c r="K1203" i="4"/>
  <c r="K1202" i="4"/>
  <c r="K1201" i="4"/>
  <c r="K1200" i="4"/>
  <c r="K1199" i="4"/>
  <c r="K1198" i="4"/>
  <c r="K1197" i="4"/>
  <c r="L1195" i="4"/>
  <c r="K1194" i="4"/>
  <c r="K1193" i="4"/>
  <c r="K1192" i="4"/>
  <c r="K1191" i="4"/>
  <c r="K1190" i="4"/>
  <c r="L1188" i="4"/>
  <c r="K1187" i="4"/>
  <c r="K1186" i="4"/>
  <c r="K1185" i="4"/>
  <c r="K1184" i="4"/>
  <c r="K1183" i="4"/>
  <c r="K1182" i="4"/>
  <c r="K1181" i="4"/>
  <c r="K1180" i="4"/>
  <c r="K1179" i="4"/>
  <c r="L1164" i="4"/>
  <c r="L1150" i="4"/>
  <c r="K1149" i="4"/>
  <c r="K1148" i="4"/>
  <c r="K1147" i="4"/>
  <c r="K1146" i="4"/>
  <c r="L1144" i="4"/>
  <c r="K1143" i="4"/>
  <c r="K1142" i="4"/>
  <c r="K1141" i="4"/>
  <c r="L1139" i="4"/>
  <c r="K1138" i="4"/>
  <c r="K1137" i="4"/>
  <c r="K1136" i="4"/>
  <c r="K1135" i="4"/>
  <c r="K1134" i="4"/>
  <c r="K1133" i="4"/>
  <c r="K1132" i="4"/>
  <c r="K1131" i="4"/>
  <c r="K1130" i="4"/>
  <c r="L1118" i="4"/>
  <c r="K1117" i="4"/>
  <c r="K1116" i="4"/>
  <c r="K1115" i="4"/>
  <c r="K1114" i="4"/>
  <c r="L1112" i="4"/>
  <c r="K1111" i="4"/>
  <c r="K1110" i="4"/>
  <c r="K1109" i="4"/>
  <c r="K1108" i="4"/>
  <c r="L1106" i="4"/>
  <c r="K1105" i="4"/>
  <c r="K1104" i="4"/>
  <c r="K1103" i="4"/>
  <c r="K1102" i="4"/>
  <c r="K1101" i="4"/>
  <c r="K1100" i="4"/>
  <c r="L1088" i="4"/>
  <c r="K1087" i="4"/>
  <c r="K1086" i="4"/>
  <c r="K1085" i="4"/>
  <c r="K1084" i="4"/>
  <c r="K1083" i="4"/>
  <c r="L1081" i="4"/>
  <c r="K1080" i="4"/>
  <c r="K1079" i="4"/>
  <c r="K1078" i="4"/>
  <c r="L1076" i="4"/>
  <c r="K1075" i="4"/>
  <c r="K1074" i="4"/>
  <c r="K1073" i="4"/>
  <c r="K1072" i="4"/>
  <c r="K1071" i="4"/>
  <c r="K1070" i="4"/>
  <c r="K1069" i="4"/>
  <c r="K1068" i="4"/>
  <c r="L1054" i="4"/>
  <c r="G16" i="3" s="1"/>
  <c r="K1053" i="4"/>
  <c r="K1054" i="4" s="1"/>
  <c r="L1051" i="4"/>
  <c r="K1050" i="4"/>
  <c r="K1049" i="4"/>
  <c r="K1048" i="4"/>
  <c r="K1047" i="4"/>
  <c r="K1046" i="4"/>
  <c r="L1034" i="4"/>
  <c r="K1033" i="4"/>
  <c r="K1032" i="4"/>
  <c r="K1031" i="4"/>
  <c r="K1030" i="4"/>
  <c r="K1029" i="4"/>
  <c r="K1028" i="4"/>
  <c r="L1026" i="4"/>
  <c r="K1025" i="4"/>
  <c r="K1024" i="4"/>
  <c r="K1023" i="4"/>
  <c r="K1022" i="4"/>
  <c r="L1020" i="4"/>
  <c r="K1019" i="4"/>
  <c r="K1018" i="4"/>
  <c r="K1017" i="4"/>
  <c r="K1016" i="4"/>
  <c r="K1015" i="4"/>
  <c r="K1014" i="4"/>
  <c r="K1013" i="4"/>
  <c r="K1012" i="4"/>
  <c r="K1011" i="4"/>
  <c r="L997" i="4"/>
  <c r="K996" i="4"/>
  <c r="K995" i="4"/>
  <c r="K994" i="4"/>
  <c r="K993" i="4"/>
  <c r="K992" i="4"/>
  <c r="K991" i="4"/>
  <c r="K990" i="4"/>
  <c r="L988" i="4"/>
  <c r="K987" i="4"/>
  <c r="K986" i="4"/>
  <c r="K985" i="4"/>
  <c r="K984" i="4"/>
  <c r="L982" i="4"/>
  <c r="K981" i="4"/>
  <c r="K980" i="4"/>
  <c r="K979" i="4"/>
  <c r="K978" i="4"/>
  <c r="K977" i="4"/>
  <c r="K976" i="4"/>
  <c r="K975" i="4"/>
  <c r="K974" i="4"/>
  <c r="K973" i="4"/>
  <c r="L961" i="4"/>
  <c r="K960" i="4"/>
  <c r="K959" i="4"/>
  <c r="K958" i="4"/>
  <c r="K957" i="4"/>
  <c r="K956" i="4"/>
  <c r="K955" i="4"/>
  <c r="K954" i="4"/>
  <c r="K953" i="4"/>
  <c r="K952" i="4"/>
  <c r="K951" i="4"/>
  <c r="K950" i="4"/>
  <c r="K949" i="4"/>
  <c r="K948" i="4"/>
  <c r="K947" i="4"/>
  <c r="K946" i="4"/>
  <c r="L944" i="4"/>
  <c r="K943" i="4"/>
  <c r="K942" i="4"/>
  <c r="K941" i="4"/>
  <c r="K940" i="4"/>
  <c r="K939" i="4"/>
  <c r="K938" i="4"/>
  <c r="K937" i="4"/>
  <c r="K936" i="4"/>
  <c r="K935" i="4"/>
  <c r="K934" i="4"/>
  <c r="K933" i="4"/>
  <c r="K932" i="4"/>
  <c r="K931" i="4"/>
  <c r="K930" i="4"/>
  <c r="L928" i="4"/>
  <c r="K927" i="4"/>
  <c r="K926" i="4"/>
  <c r="K925" i="4"/>
  <c r="K924" i="4"/>
  <c r="K923" i="4"/>
  <c r="K922" i="4"/>
  <c r="K921" i="4"/>
  <c r="K920" i="4"/>
  <c r="K919" i="4"/>
  <c r="L907" i="4"/>
  <c r="K906" i="4"/>
  <c r="K905" i="4"/>
  <c r="K904" i="4"/>
  <c r="K903" i="4"/>
  <c r="K902" i="4"/>
  <c r="K901" i="4"/>
  <c r="K900" i="4"/>
  <c r="K899" i="4"/>
  <c r="K898" i="4"/>
  <c r="L896" i="4"/>
  <c r="K895" i="4"/>
  <c r="K894" i="4"/>
  <c r="K893" i="4"/>
  <c r="K892" i="4"/>
  <c r="K891" i="4"/>
  <c r="K890" i="4"/>
  <c r="K889" i="4"/>
  <c r="K886" i="4"/>
  <c r="K885" i="4"/>
  <c r="K884" i="4"/>
  <c r="K882" i="4"/>
  <c r="K881" i="4"/>
  <c r="K880" i="4"/>
  <c r="K879" i="4"/>
  <c r="K878" i="4"/>
  <c r="K877" i="4"/>
  <c r="K876" i="4"/>
  <c r="K875" i="4"/>
  <c r="L861" i="4"/>
  <c r="K860" i="4"/>
  <c r="K859" i="4"/>
  <c r="K858" i="4"/>
  <c r="K857" i="4"/>
  <c r="L855" i="4"/>
  <c r="K854" i="4"/>
  <c r="K855" i="4" s="1"/>
  <c r="L852" i="4"/>
  <c r="K851" i="4"/>
  <c r="K850" i="4"/>
  <c r="K849" i="4"/>
  <c r="K848" i="4"/>
  <c r="K847" i="4"/>
  <c r="K846" i="4"/>
  <c r="K845" i="4"/>
  <c r="K844" i="4"/>
  <c r="K843" i="4"/>
  <c r="L831" i="4"/>
  <c r="K830" i="4"/>
  <c r="K829" i="4"/>
  <c r="K828" i="4"/>
  <c r="K827" i="4"/>
  <c r="K826" i="4"/>
  <c r="K825" i="4"/>
  <c r="K824" i="4"/>
  <c r="K823" i="4"/>
  <c r="L821" i="4"/>
  <c r="K820" i="4"/>
  <c r="K819" i="4"/>
  <c r="K818" i="4"/>
  <c r="L816" i="4"/>
  <c r="K815" i="4"/>
  <c r="K814" i="4"/>
  <c r="K813" i="4"/>
  <c r="K812" i="4"/>
  <c r="K811" i="4"/>
  <c r="K810" i="4"/>
  <c r="K809" i="4"/>
  <c r="K808" i="4"/>
  <c r="K807" i="4"/>
  <c r="L795" i="4"/>
  <c r="K794" i="4"/>
  <c r="K793" i="4"/>
  <c r="K792" i="4"/>
  <c r="K791" i="4"/>
  <c r="K790" i="4"/>
  <c r="K789" i="4"/>
  <c r="K788" i="4"/>
  <c r="K787" i="4"/>
  <c r="K786" i="4"/>
  <c r="K785" i="4"/>
  <c r="K784" i="4"/>
  <c r="K783" i="4"/>
  <c r="L781" i="4"/>
  <c r="K780" i="4"/>
  <c r="K779" i="4"/>
  <c r="K778" i="4"/>
  <c r="K777" i="4"/>
  <c r="K776" i="4"/>
  <c r="K775" i="4"/>
  <c r="L773" i="4"/>
  <c r="K772" i="4"/>
  <c r="K771" i="4"/>
  <c r="K770" i="4"/>
  <c r="K769" i="4"/>
  <c r="K768" i="4"/>
  <c r="K767" i="4"/>
  <c r="K766" i="4"/>
  <c r="K765" i="4"/>
  <c r="K764" i="4"/>
  <c r="I15" i="3"/>
  <c r="K751" i="4"/>
  <c r="K750" i="4"/>
  <c r="K739" i="4"/>
  <c r="K736" i="4"/>
  <c r="K735" i="4"/>
  <c r="K724" i="4"/>
  <c r="L710" i="4"/>
  <c r="L712" i="4" s="1"/>
  <c r="K705" i="4"/>
  <c r="L693" i="4"/>
  <c r="K690" i="4"/>
  <c r="L688" i="4"/>
  <c r="K684" i="4"/>
  <c r="L682" i="4"/>
  <c r="K673" i="4"/>
  <c r="L661" i="4"/>
  <c r="K657" i="4"/>
  <c r="L655" i="4"/>
  <c r="K654" i="4"/>
  <c r="L652" i="4"/>
  <c r="K643" i="4"/>
  <c r="L631" i="4"/>
  <c r="G14" i="3" s="1"/>
  <c r="K630" i="4"/>
  <c r="K631" i="4" s="1"/>
  <c r="L628" i="4"/>
  <c r="K623" i="4"/>
  <c r="L621" i="4"/>
  <c r="K618" i="4"/>
  <c r="L616" i="4"/>
  <c r="K607" i="4"/>
  <c r="L595" i="4"/>
  <c r="K594" i="4"/>
  <c r="K593" i="4"/>
  <c r="K592" i="4"/>
  <c r="K591" i="4"/>
  <c r="K590" i="4"/>
  <c r="K589" i="4"/>
  <c r="K588" i="4"/>
  <c r="L586" i="4"/>
  <c r="K585" i="4"/>
  <c r="K586" i="4" s="1"/>
  <c r="L583" i="4"/>
  <c r="K582" i="4"/>
  <c r="K581" i="4"/>
  <c r="K580" i="4"/>
  <c r="K579" i="4"/>
  <c r="K578" i="4"/>
  <c r="K577" i="4"/>
  <c r="K576" i="4"/>
  <c r="K575" i="4"/>
  <c r="K574" i="4"/>
  <c r="L562" i="4"/>
  <c r="K561" i="4"/>
  <c r="K560" i="4"/>
  <c r="K559" i="4"/>
  <c r="K558" i="4"/>
  <c r="K557" i="4"/>
  <c r="K556" i="4"/>
  <c r="K555" i="4"/>
  <c r="K554" i="4"/>
  <c r="K553" i="4"/>
  <c r="K552" i="4"/>
  <c r="L550" i="4"/>
  <c r="K549" i="4"/>
  <c r="K548" i="4"/>
  <c r="K547" i="4"/>
  <c r="K546" i="4"/>
  <c r="K545" i="4"/>
  <c r="L543" i="4"/>
  <c r="K542" i="4"/>
  <c r="K541" i="4"/>
  <c r="K540" i="4"/>
  <c r="K539" i="4"/>
  <c r="K538" i="4"/>
  <c r="K537" i="4"/>
  <c r="K536" i="4"/>
  <c r="K535" i="4"/>
  <c r="K534" i="4"/>
  <c r="L520" i="4"/>
  <c r="L522" i="4" s="1"/>
  <c r="K519" i="4"/>
  <c r="K518" i="4"/>
  <c r="K517" i="4"/>
  <c r="K516" i="4"/>
  <c r="K515" i="4"/>
  <c r="K514" i="4"/>
  <c r="K513" i="4"/>
  <c r="L501" i="4"/>
  <c r="K500" i="4"/>
  <c r="K499" i="4"/>
  <c r="K498" i="4"/>
  <c r="K497" i="4"/>
  <c r="K496" i="4"/>
  <c r="K495" i="4"/>
  <c r="K494" i="4"/>
  <c r="K493" i="4"/>
  <c r="L491" i="4"/>
  <c r="K490" i="4"/>
  <c r="K491" i="4" s="1"/>
  <c r="L488" i="4"/>
  <c r="K487" i="4"/>
  <c r="K486" i="4"/>
  <c r="K485" i="4"/>
  <c r="K484" i="4"/>
  <c r="K483" i="4"/>
  <c r="K482" i="4"/>
  <c r="K481" i="4"/>
  <c r="K480" i="4"/>
  <c r="K479" i="4"/>
  <c r="L467" i="4"/>
  <c r="K466" i="4"/>
  <c r="K465" i="4"/>
  <c r="K464" i="4"/>
  <c r="K463" i="4"/>
  <c r="K462" i="4"/>
  <c r="K461" i="4"/>
  <c r="K460" i="4"/>
  <c r="L458" i="4"/>
  <c r="K457" i="4"/>
  <c r="K456" i="4"/>
  <c r="K455" i="4"/>
  <c r="L453" i="4"/>
  <c r="K452" i="4"/>
  <c r="K451" i="4"/>
  <c r="K450" i="4"/>
  <c r="K449" i="4"/>
  <c r="K448" i="4"/>
  <c r="K447" i="4"/>
  <c r="K446" i="4"/>
  <c r="K445" i="4"/>
  <c r="K444" i="4"/>
  <c r="L432" i="4"/>
  <c r="K431" i="4"/>
  <c r="K430" i="4"/>
  <c r="K429" i="4"/>
  <c r="K428" i="4"/>
  <c r="K427" i="4"/>
  <c r="K426" i="4"/>
  <c r="L424" i="4"/>
  <c r="K423" i="4"/>
  <c r="K422" i="4"/>
  <c r="K421" i="4"/>
  <c r="L419" i="4"/>
  <c r="K418" i="4"/>
  <c r="K417" i="4"/>
  <c r="K416" i="4"/>
  <c r="K415" i="4"/>
  <c r="K414" i="4"/>
  <c r="K413" i="4"/>
  <c r="K412" i="4"/>
  <c r="K411" i="4"/>
  <c r="K410" i="4"/>
  <c r="L398" i="4"/>
  <c r="K397" i="4"/>
  <c r="K396" i="4"/>
  <c r="L394" i="4"/>
  <c r="K393" i="4"/>
  <c r="K392" i="4"/>
  <c r="K391" i="4"/>
  <c r="L389" i="4"/>
  <c r="K388" i="4"/>
  <c r="K387" i="4"/>
  <c r="K386" i="4"/>
  <c r="K385" i="4"/>
  <c r="K384" i="4"/>
  <c r="K383" i="4"/>
  <c r="K382" i="4"/>
  <c r="K381" i="4"/>
  <c r="K380" i="4"/>
  <c r="L368" i="4"/>
  <c r="K367" i="4"/>
  <c r="K366" i="4"/>
  <c r="K365" i="4"/>
  <c r="K364" i="4"/>
  <c r="K363" i="4"/>
  <c r="K362" i="4"/>
  <c r="L360" i="4"/>
  <c r="K359" i="4"/>
  <c r="K358" i="4"/>
  <c r="K357" i="4"/>
  <c r="K356" i="4"/>
  <c r="K355" i="4"/>
  <c r="K354" i="4"/>
  <c r="L352" i="4"/>
  <c r="K351" i="4"/>
  <c r="K350" i="4"/>
  <c r="K349" i="4"/>
  <c r="K348" i="4"/>
  <c r="K347" i="4"/>
  <c r="K346" i="4"/>
  <c r="K345" i="4"/>
  <c r="K344" i="4"/>
  <c r="K343" i="4"/>
  <c r="L331" i="4"/>
  <c r="K330" i="4"/>
  <c r="K329" i="4"/>
  <c r="K328" i="4"/>
  <c r="K327" i="4"/>
  <c r="L325" i="4"/>
  <c r="K324" i="4"/>
  <c r="K325" i="4" s="1"/>
  <c r="L322" i="4"/>
  <c r="K321" i="4"/>
  <c r="K320" i="4"/>
  <c r="K319" i="4"/>
  <c r="K318" i="4"/>
  <c r="K317" i="4"/>
  <c r="K316" i="4"/>
  <c r="K315" i="4"/>
  <c r="K314" i="4"/>
  <c r="K313" i="4"/>
  <c r="L301" i="4"/>
  <c r="K300" i="4"/>
  <c r="K299" i="4"/>
  <c r="K298" i="4"/>
  <c r="K297" i="4"/>
  <c r="L295" i="4"/>
  <c r="K294" i="4"/>
  <c r="K293" i="4"/>
  <c r="L291" i="4"/>
  <c r="K290" i="4"/>
  <c r="K289" i="4"/>
  <c r="K288" i="4"/>
  <c r="K287" i="4"/>
  <c r="K286" i="4"/>
  <c r="K285" i="4"/>
  <c r="K284" i="4"/>
  <c r="K283" i="4"/>
  <c r="K282" i="4"/>
  <c r="L270" i="4"/>
  <c r="K269" i="4"/>
  <c r="K268" i="4"/>
  <c r="K267" i="4"/>
  <c r="K266" i="4"/>
  <c r="L264" i="4"/>
  <c r="K263" i="4"/>
  <c r="K262" i="4"/>
  <c r="K261" i="4"/>
  <c r="K260" i="4"/>
  <c r="K259" i="4"/>
  <c r="K258" i="4"/>
  <c r="L256" i="4"/>
  <c r="K255" i="4"/>
  <c r="K254" i="4"/>
  <c r="K253" i="4"/>
  <c r="K252" i="4"/>
  <c r="K251" i="4"/>
  <c r="K250" i="4"/>
  <c r="K249" i="4"/>
  <c r="K248" i="4"/>
  <c r="K247" i="4"/>
  <c r="L235" i="4"/>
  <c r="K234" i="4"/>
  <c r="K233" i="4"/>
  <c r="K232" i="4"/>
  <c r="K231" i="4"/>
  <c r="K230" i="4"/>
  <c r="K229" i="4"/>
  <c r="K228" i="4"/>
  <c r="L226" i="4"/>
  <c r="K225" i="4"/>
  <c r="K224" i="4"/>
  <c r="K223" i="4"/>
  <c r="L221" i="4"/>
  <c r="K220" i="4"/>
  <c r="K219" i="4"/>
  <c r="K218" i="4"/>
  <c r="K217" i="4"/>
  <c r="K216" i="4"/>
  <c r="K215" i="4"/>
  <c r="K214" i="4"/>
  <c r="K213" i="4"/>
  <c r="K212" i="4"/>
  <c r="L200" i="4"/>
  <c r="K199" i="4"/>
  <c r="K198" i="4"/>
  <c r="K197" i="4"/>
  <c r="K196" i="4"/>
  <c r="L194" i="4"/>
  <c r="K193" i="4"/>
  <c r="K192" i="4"/>
  <c r="K191" i="4"/>
  <c r="K190" i="4"/>
  <c r="L188" i="4"/>
  <c r="K187" i="4"/>
  <c r="K186" i="4"/>
  <c r="K185" i="4"/>
  <c r="K184" i="4"/>
  <c r="K183" i="4"/>
  <c r="K182" i="4"/>
  <c r="K181" i="4"/>
  <c r="K180" i="4"/>
  <c r="K179" i="4"/>
  <c r="L167" i="4"/>
  <c r="K166" i="4"/>
  <c r="K165" i="4"/>
  <c r="L163" i="4"/>
  <c r="K162" i="4"/>
  <c r="K163" i="4" s="1"/>
  <c r="L160" i="4"/>
  <c r="K159" i="4"/>
  <c r="K158" i="4"/>
  <c r="K157" i="4"/>
  <c r="K156" i="4"/>
  <c r="K155" i="4"/>
  <c r="K154" i="4"/>
  <c r="K153" i="4"/>
  <c r="K152" i="4"/>
  <c r="L140" i="4"/>
  <c r="G13" i="3" s="1"/>
  <c r="K139" i="4"/>
  <c r="K138" i="4"/>
  <c r="L136" i="4"/>
  <c r="K135" i="4"/>
  <c r="K134" i="4"/>
  <c r="K133" i="4"/>
  <c r="K132" i="4"/>
  <c r="K131" i="4"/>
  <c r="K130" i="4"/>
  <c r="K129" i="4"/>
  <c r="L127" i="4"/>
  <c r="K126" i="4"/>
  <c r="K125" i="4"/>
  <c r="K124" i="4"/>
  <c r="K123" i="4"/>
  <c r="K122" i="4"/>
  <c r="L120" i="4"/>
  <c r="K119" i="4"/>
  <c r="K118" i="4"/>
  <c r="K117" i="4"/>
  <c r="K116" i="4"/>
  <c r="K115" i="4"/>
  <c r="K114" i="4"/>
  <c r="K113" i="4"/>
  <c r="K112" i="4"/>
  <c r="K111" i="4"/>
  <c r="L97" i="4"/>
  <c r="K96" i="4"/>
  <c r="K95" i="4"/>
  <c r="K94" i="4"/>
  <c r="K93" i="4"/>
  <c r="K92" i="4"/>
  <c r="K91" i="4"/>
  <c r="L89" i="4"/>
  <c r="K88" i="4"/>
  <c r="K87" i="4"/>
  <c r="K86" i="4"/>
  <c r="K85" i="4"/>
  <c r="K84" i="4"/>
  <c r="K83" i="4"/>
  <c r="L81" i="4"/>
  <c r="K80" i="4"/>
  <c r="K79" i="4"/>
  <c r="K78" i="4"/>
  <c r="K77" i="4"/>
  <c r="K76" i="4"/>
  <c r="K75" i="4"/>
  <c r="K74" i="4"/>
  <c r="K73" i="4"/>
  <c r="K72" i="4"/>
  <c r="K71" i="4"/>
  <c r="L59" i="4"/>
  <c r="L61" i="4" s="1"/>
  <c r="K58" i="4"/>
  <c r="K57" i="4"/>
  <c r="K56" i="4"/>
  <c r="K55" i="4"/>
  <c r="K54" i="4"/>
  <c r="K53" i="4"/>
  <c r="K52" i="4"/>
  <c r="K51" i="4"/>
  <c r="K50" i="4"/>
  <c r="L38" i="4"/>
  <c r="K37" i="4"/>
  <c r="K36" i="4"/>
  <c r="K35" i="4"/>
  <c r="K34" i="4"/>
  <c r="K33" i="4"/>
  <c r="L31" i="4"/>
  <c r="K30" i="4"/>
  <c r="K29" i="4"/>
  <c r="L27" i="4"/>
  <c r="K26" i="4"/>
  <c r="K25" i="4"/>
  <c r="K24" i="4"/>
  <c r="K23" i="4"/>
  <c r="K22" i="4"/>
  <c r="K21" i="4"/>
  <c r="K20" i="4"/>
  <c r="K19" i="4"/>
  <c r="K18" i="4"/>
  <c r="K17" i="4"/>
  <c r="M59" i="3"/>
  <c r="M57" i="3"/>
  <c r="I57" i="3"/>
  <c r="H57" i="3"/>
  <c r="H53" i="3"/>
  <c r="O49" i="3"/>
  <c r="G49" i="3"/>
  <c r="F49" i="3"/>
  <c r="F57" i="3" s="1"/>
  <c r="E49" i="3"/>
  <c r="E57" i="3" s="1"/>
  <c r="D49" i="3"/>
  <c r="J47" i="3"/>
  <c r="P46" i="3"/>
  <c r="J46" i="3"/>
  <c r="P45" i="3"/>
  <c r="J45" i="3"/>
  <c r="P44" i="3"/>
  <c r="Q44" i="3" s="1"/>
  <c r="P43" i="3"/>
  <c r="Q43" i="3" s="1"/>
  <c r="P41" i="3"/>
  <c r="Q41" i="3" s="1"/>
  <c r="P40" i="3"/>
  <c r="Q40" i="3" s="1"/>
  <c r="I37" i="3"/>
  <c r="I55" i="3" s="1"/>
  <c r="H37" i="3"/>
  <c r="H51" i="3" s="1"/>
  <c r="Q36" i="3"/>
  <c r="P34" i="3"/>
  <c r="P33" i="3"/>
  <c r="P32" i="3"/>
  <c r="P31" i="3"/>
  <c r="N31" i="3"/>
  <c r="P30" i="3"/>
  <c r="N30" i="3"/>
  <c r="P29" i="3"/>
  <c r="N29" i="3"/>
  <c r="P28" i="3"/>
  <c r="N28" i="3"/>
  <c r="P27" i="3"/>
  <c r="N27" i="3"/>
  <c r="P26" i="3"/>
  <c r="N26" i="3"/>
  <c r="P25" i="3"/>
  <c r="N25" i="3"/>
  <c r="O22" i="3"/>
  <c r="L22" i="3"/>
  <c r="K22" i="3"/>
  <c r="J21" i="3"/>
  <c r="P20" i="3"/>
  <c r="N20" i="3"/>
  <c r="P19" i="3"/>
  <c r="N19" i="3"/>
  <c r="P18" i="3"/>
  <c r="N18" i="3"/>
  <c r="P16" i="3"/>
  <c r="N16" i="3"/>
  <c r="P15" i="3"/>
  <c r="N15" i="3"/>
  <c r="P14" i="3"/>
  <c r="N14" i="3"/>
  <c r="P13" i="3"/>
  <c r="N13" i="3"/>
  <c r="P12" i="3"/>
  <c r="N12" i="3"/>
  <c r="C27" i="1"/>
  <c r="C26" i="1"/>
  <c r="C25" i="1"/>
  <c r="C24" i="1"/>
  <c r="C23" i="1"/>
  <c r="C22" i="1"/>
  <c r="C21" i="1"/>
  <c r="D18" i="1"/>
  <c r="D17" i="1"/>
  <c r="D16" i="1"/>
  <c r="L797" i="4" l="1"/>
  <c r="K27" i="4"/>
  <c r="J49" i="3"/>
  <c r="Q45" i="3"/>
  <c r="K1419" i="5"/>
  <c r="O51" i="3"/>
  <c r="K38" i="4"/>
  <c r="Q46" i="3"/>
  <c r="K31" i="4"/>
  <c r="O57" i="3"/>
  <c r="O59" i="3" s="1"/>
  <c r="P22" i="3"/>
  <c r="N22" i="3"/>
  <c r="P49" i="3"/>
  <c r="P57" i="3" s="1"/>
  <c r="P59" i="3" s="1"/>
  <c r="L520" i="5"/>
  <c r="L152" i="5"/>
  <c r="E27" i="3"/>
  <c r="L1079" i="5"/>
  <c r="L1153" i="5"/>
  <c r="L54" i="5"/>
  <c r="E25" i="3"/>
  <c r="L318" i="5"/>
  <c r="L347" i="5"/>
  <c r="L434" i="5"/>
  <c r="L808" i="5"/>
  <c r="L1045" i="5"/>
  <c r="L195" i="5"/>
  <c r="L377" i="5"/>
  <c r="L464" i="5"/>
  <c r="L576" i="5"/>
  <c r="L116" i="5"/>
  <c r="L548" i="5"/>
  <c r="L606" i="5"/>
  <c r="L666" i="5"/>
  <c r="L777" i="5"/>
  <c r="L847" i="5"/>
  <c r="L977" i="5"/>
  <c r="L1339" i="5"/>
  <c r="L1380" i="5"/>
  <c r="L83" i="5"/>
  <c r="F26" i="3"/>
  <c r="J26" i="3" s="1"/>
  <c r="Q26" i="3" s="1"/>
  <c r="L253" i="5"/>
  <c r="L288" i="5"/>
  <c r="L404" i="5"/>
  <c r="L491" i="5"/>
  <c r="L638" i="5"/>
  <c r="L745" i="5"/>
  <c r="L885" i="5"/>
  <c r="L1194" i="5"/>
  <c r="L1227" i="5"/>
  <c r="L1264" i="5"/>
  <c r="L1297" i="5"/>
  <c r="G35" i="3"/>
  <c r="G37" i="3" s="1"/>
  <c r="G55" i="3" s="1"/>
  <c r="L1421" i="5"/>
  <c r="L1487" i="5" s="1"/>
  <c r="L1000" i="4"/>
  <c r="H55" i="3"/>
  <c r="H59" i="3" s="1"/>
  <c r="E19" i="3"/>
  <c r="E33" i="3"/>
  <c r="L1165" i="4"/>
  <c r="L1167" i="4" s="1"/>
  <c r="D15" i="3"/>
  <c r="E34" i="3"/>
  <c r="D34" i="3"/>
  <c r="D31" i="3"/>
  <c r="J31" i="3" s="1"/>
  <c r="Q31" i="3" s="1"/>
  <c r="K316" i="5"/>
  <c r="F28" i="3"/>
  <c r="L142" i="4"/>
  <c r="E16" i="3"/>
  <c r="D16" i="3"/>
  <c r="F17" i="3"/>
  <c r="E17" i="3"/>
  <c r="F19" i="3"/>
  <c r="D20" i="3"/>
  <c r="F20" i="3"/>
  <c r="E20" i="3"/>
  <c r="F34" i="3"/>
  <c r="K1043" i="5"/>
  <c r="L434" i="4"/>
  <c r="F12" i="3"/>
  <c r="F15" i="3"/>
  <c r="L1462" i="4"/>
  <c r="L99" i="4"/>
  <c r="K520" i="4"/>
  <c r="K522" i="4" s="1"/>
  <c r="E14" i="3"/>
  <c r="K595" i="4"/>
  <c r="L633" i="4"/>
  <c r="K652" i="4"/>
  <c r="D14" i="3"/>
  <c r="K661" i="4"/>
  <c r="L695" i="4"/>
  <c r="K773" i="4"/>
  <c r="K816" i="4"/>
  <c r="K852" i="4"/>
  <c r="L863" i="4"/>
  <c r="L909" i="4"/>
  <c r="K982" i="4"/>
  <c r="L1036" i="4"/>
  <c r="K1076" i="4"/>
  <c r="L1090" i="4"/>
  <c r="L1564" i="4"/>
  <c r="K655" i="4"/>
  <c r="K1412" i="4"/>
  <c r="K1423" i="4"/>
  <c r="L1505" i="4"/>
  <c r="D25" i="3"/>
  <c r="E32" i="3"/>
  <c r="D33" i="3"/>
  <c r="E12" i="3"/>
  <c r="K1588" i="4"/>
  <c r="K1491" i="4"/>
  <c r="K752" i="4"/>
  <c r="K89" i="4"/>
  <c r="K127" i="4"/>
  <c r="L169" i="4"/>
  <c r="K194" i="4"/>
  <c r="K264" i="4"/>
  <c r="K270" i="4"/>
  <c r="K322" i="4"/>
  <c r="L370" i="4"/>
  <c r="L400" i="4"/>
  <c r="K1195" i="4"/>
  <c r="L1244" i="4"/>
  <c r="K1236" i="4"/>
  <c r="K488" i="4"/>
  <c r="K1139" i="4"/>
  <c r="L333" i="4"/>
  <c r="K389" i="4"/>
  <c r="K693" i="4"/>
  <c r="L1056" i="4"/>
  <c r="K1081" i="4"/>
  <c r="K1308" i="4"/>
  <c r="K1336" i="4"/>
  <c r="L1381" i="4"/>
  <c r="K1503" i="4"/>
  <c r="D13" i="3"/>
  <c r="K120" i="4"/>
  <c r="K200" i="4"/>
  <c r="K235" i="4"/>
  <c r="K256" i="4"/>
  <c r="K291" i="4"/>
  <c r="L303" i="4"/>
  <c r="K301" i="4"/>
  <c r="K360" i="4"/>
  <c r="K394" i="4"/>
  <c r="K432" i="4"/>
  <c r="L503" i="4"/>
  <c r="K550" i="4"/>
  <c r="K621" i="4"/>
  <c r="K682" i="4"/>
  <c r="K737" i="4"/>
  <c r="K821" i="4"/>
  <c r="K831" i="4"/>
  <c r="K928" i="4"/>
  <c r="K988" i="4"/>
  <c r="K1112" i="4"/>
  <c r="L1120" i="4"/>
  <c r="K1144" i="4"/>
  <c r="K1150" i="4"/>
  <c r="K1188" i="4"/>
  <c r="L1210" i="4"/>
  <c r="L1275" i="4"/>
  <c r="K1301" i="4"/>
  <c r="L1345" i="4"/>
  <c r="K1523" i="4"/>
  <c r="L1534" i="4"/>
  <c r="K59" i="4"/>
  <c r="K61" i="4" s="1"/>
  <c r="K97" i="4"/>
  <c r="K136" i="4"/>
  <c r="K140" i="4"/>
  <c r="K167" i="4"/>
  <c r="K188" i="4"/>
  <c r="K221" i="4"/>
  <c r="L272" i="4"/>
  <c r="K295" i="4"/>
  <c r="K331" i="4"/>
  <c r="K398" i="4"/>
  <c r="K458" i="4"/>
  <c r="K467" i="4"/>
  <c r="K501" i="4"/>
  <c r="L564" i="4"/>
  <c r="K628" i="4"/>
  <c r="K688" i="4"/>
  <c r="K861" i="4"/>
  <c r="K907" i="4"/>
  <c r="K944" i="4"/>
  <c r="K997" i="4"/>
  <c r="K1026" i="4"/>
  <c r="K1118" i="4"/>
  <c r="K1164" i="4"/>
  <c r="K1165" i="4" s="1"/>
  <c r="K1167" i="4" s="1"/>
  <c r="K1169" i="4" s="1"/>
  <c r="K1208" i="4"/>
  <c r="K1229" i="4"/>
  <c r="K1242" i="4"/>
  <c r="K1267" i="4"/>
  <c r="K1273" i="4"/>
  <c r="K1329" i="4"/>
  <c r="K1343" i="4"/>
  <c r="K1372" i="4"/>
  <c r="K1379" i="4"/>
  <c r="L1425" i="4"/>
  <c r="K1528" i="4"/>
  <c r="K1562" i="4"/>
  <c r="K1452" i="4"/>
  <c r="K1460" i="4"/>
  <c r="K1483" i="4"/>
  <c r="K1532" i="4"/>
  <c r="L1590" i="4"/>
  <c r="K81" i="4"/>
  <c r="L202" i="4"/>
  <c r="K226" i="4"/>
  <c r="L237" i="4"/>
  <c r="K352" i="4"/>
  <c r="K368" i="4"/>
  <c r="K424" i="4"/>
  <c r="K562" i="4"/>
  <c r="K616" i="4"/>
  <c r="K710" i="4"/>
  <c r="K712" i="4" s="1"/>
  <c r="K747" i="4"/>
  <c r="K781" i="4"/>
  <c r="K795" i="4"/>
  <c r="E15" i="3"/>
  <c r="K887" i="4"/>
  <c r="K896" i="4"/>
  <c r="K1034" i="4"/>
  <c r="K1051" i="4"/>
  <c r="K1056" i="4" s="1"/>
  <c r="K1088" i="4"/>
  <c r="K1106" i="4"/>
  <c r="L1152" i="4"/>
  <c r="K1294" i="4"/>
  <c r="K1364" i="4"/>
  <c r="K775" i="5"/>
  <c r="F30" i="3"/>
  <c r="K279" i="5"/>
  <c r="K286" i="5"/>
  <c r="K370" i="5"/>
  <c r="K540" i="5"/>
  <c r="K598" i="5"/>
  <c r="F33" i="3"/>
  <c r="K1325" i="5"/>
  <c r="L57" i="3"/>
  <c r="L59" i="3" s="1"/>
  <c r="K51" i="5"/>
  <c r="F25" i="3"/>
  <c r="K242" i="5"/>
  <c r="D28" i="3"/>
  <c r="K1151" i="5"/>
  <c r="K1192" i="5"/>
  <c r="K1225" i="5"/>
  <c r="K1461" i="5"/>
  <c r="K1463" i="5" s="1"/>
  <c r="D30" i="3"/>
  <c r="K114" i="5"/>
  <c r="K189" i="5"/>
  <c r="L704" i="5"/>
  <c r="L706" i="5" s="1"/>
  <c r="K909" i="5"/>
  <c r="L916" i="5"/>
  <c r="K1104" i="5"/>
  <c r="L1114" i="5"/>
  <c r="K1217" i="5"/>
  <c r="K1378" i="5"/>
  <c r="K336" i="5"/>
  <c r="D27" i="3"/>
  <c r="K345" i="5"/>
  <c r="K366" i="5"/>
  <c r="F27" i="3"/>
  <c r="K426" i="5"/>
  <c r="K462" i="5"/>
  <c r="K484" i="5"/>
  <c r="K564" i="5"/>
  <c r="K574" i="5"/>
  <c r="K694" i="5"/>
  <c r="K802" i="5"/>
  <c r="K1001" i="5"/>
  <c r="K1006" i="5"/>
  <c r="K1064" i="5"/>
  <c r="K1251" i="5"/>
  <c r="K1288" i="5"/>
  <c r="K26" i="5"/>
  <c r="E30" i="3"/>
  <c r="D32" i="3"/>
  <c r="K39" i="5"/>
  <c r="K73" i="5"/>
  <c r="K102" i="5"/>
  <c r="K210" i="5"/>
  <c r="K213" i="5" s="1"/>
  <c r="K234" i="5"/>
  <c r="K311" i="5"/>
  <c r="K396" i="5"/>
  <c r="K432" i="5"/>
  <c r="K489" i="5"/>
  <c r="K512" i="5"/>
  <c r="K536" i="5"/>
  <c r="K655" i="5"/>
  <c r="K659" i="5"/>
  <c r="K687" i="5"/>
  <c r="K732" i="5"/>
  <c r="K743" i="5"/>
  <c r="K806" i="5"/>
  <c r="K1035" i="5"/>
  <c r="K1337" i="5"/>
  <c r="K107" i="5"/>
  <c r="K135" i="5"/>
  <c r="K193" i="5"/>
  <c r="K340" i="5"/>
  <c r="K375" i="5"/>
  <c r="K456" i="5"/>
  <c r="K546" i="5"/>
  <c r="K568" i="5"/>
  <c r="K594" i="5"/>
  <c r="K604" i="5"/>
  <c r="K625" i="5"/>
  <c r="K725" i="5"/>
  <c r="K768" i="5"/>
  <c r="K835" i="5"/>
  <c r="K883" i="5"/>
  <c r="K914" i="5"/>
  <c r="K952" i="5"/>
  <c r="K1077" i="5"/>
  <c r="F29" i="3"/>
  <c r="J29" i="3" s="1"/>
  <c r="Q29" i="3" s="1"/>
  <c r="K150" i="5"/>
  <c r="K251" i="5"/>
  <c r="K402" i="5"/>
  <c r="K480" i="5"/>
  <c r="K508" i="5"/>
  <c r="K630" i="5"/>
  <c r="K636" i="5"/>
  <c r="K664" i="5"/>
  <c r="K702" i="5"/>
  <c r="K866" i="5"/>
  <c r="K904" i="5"/>
  <c r="K827" i="5"/>
  <c r="K845" i="5"/>
  <c r="K873" i="5"/>
  <c r="K960" i="5"/>
  <c r="K975" i="5"/>
  <c r="K1112" i="5"/>
  <c r="K1139" i="5"/>
  <c r="K1283" i="5"/>
  <c r="K1295" i="5"/>
  <c r="K1368" i="5"/>
  <c r="K1401" i="5"/>
  <c r="K1440" i="5"/>
  <c r="K1442" i="5" s="1"/>
  <c r="K1070" i="5"/>
  <c r="K1174" i="5"/>
  <c r="K1318" i="5"/>
  <c r="K1358" i="5"/>
  <c r="K1407" i="5"/>
  <c r="K1416" i="5"/>
  <c r="K1483" i="5"/>
  <c r="K1485" i="5" s="1"/>
  <c r="K996" i="5"/>
  <c r="K1027" i="5"/>
  <c r="K1180" i="5"/>
  <c r="K1262" i="5"/>
  <c r="I22" i="3"/>
  <c r="G22" i="2"/>
  <c r="L663" i="4"/>
  <c r="L40" i="4"/>
  <c r="D12" i="3"/>
  <c r="L1008" i="5"/>
  <c r="F32" i="3"/>
  <c r="D35" i="3"/>
  <c r="D17" i="3"/>
  <c r="D57" i="3"/>
  <c r="E13" i="3"/>
  <c r="F16" i="3"/>
  <c r="K961" i="4"/>
  <c r="L597" i="4"/>
  <c r="F14" i="3"/>
  <c r="L1310" i="4"/>
  <c r="D19" i="3"/>
  <c r="D20" i="1"/>
  <c r="D30" i="1" s="1"/>
  <c r="P51" i="3"/>
  <c r="G57" i="3"/>
  <c r="K160" i="4"/>
  <c r="F13" i="3"/>
  <c r="K419" i="4"/>
  <c r="K453" i="4"/>
  <c r="L469" i="4"/>
  <c r="K543" i="4"/>
  <c r="K583" i="4"/>
  <c r="K733" i="4"/>
  <c r="L833" i="4"/>
  <c r="L963" i="4"/>
  <c r="K1020" i="4"/>
  <c r="K1400" i="4"/>
  <c r="K81" i="5"/>
  <c r="K140" i="5"/>
  <c r="K184" i="5"/>
  <c r="K1262" i="4"/>
  <c r="K1444" i="4"/>
  <c r="K1581" i="4"/>
  <c r="K1553" i="4"/>
  <c r="K167" i="5"/>
  <c r="K169" i="5" s="1"/>
  <c r="K274" i="5"/>
  <c r="K392" i="5"/>
  <c r="K452" i="5"/>
  <c r="K306" i="5"/>
  <c r="K518" i="5"/>
  <c r="K764" i="5"/>
  <c r="K422" i="5"/>
  <c r="K796" i="5"/>
  <c r="K1098" i="5"/>
  <c r="K1246" i="5"/>
  <c r="K1133" i="5"/>
  <c r="K1213" i="5"/>
  <c r="L1605" i="4" l="1"/>
  <c r="L865" i="4"/>
  <c r="L255" i="5"/>
  <c r="L1169" i="4"/>
  <c r="G18" i="3"/>
  <c r="J18" i="3" s="1"/>
  <c r="Q18" i="3" s="1"/>
  <c r="J35" i="3"/>
  <c r="Q35" i="3" s="1"/>
  <c r="K1297" i="5"/>
  <c r="K54" i="5"/>
  <c r="K1153" i="5"/>
  <c r="K977" i="5"/>
  <c r="K666" i="5"/>
  <c r="L1299" i="5"/>
  <c r="L215" i="5"/>
  <c r="K1421" i="5"/>
  <c r="K1487" i="5" s="1"/>
  <c r="K847" i="5"/>
  <c r="L1155" i="5"/>
  <c r="K885" i="5"/>
  <c r="K638" i="5"/>
  <c r="K404" i="5"/>
  <c r="K1079" i="5"/>
  <c r="K606" i="5"/>
  <c r="K808" i="5"/>
  <c r="K491" i="5"/>
  <c r="K195" i="5"/>
  <c r="K1227" i="5"/>
  <c r="K777" i="5"/>
  <c r="K1045" i="5"/>
  <c r="K1264" i="5"/>
  <c r="K745" i="5"/>
  <c r="K1380" i="5"/>
  <c r="K1194" i="5"/>
  <c r="L1382" i="5"/>
  <c r="K152" i="5"/>
  <c r="K1339" i="5"/>
  <c r="K464" i="5"/>
  <c r="L668" i="5"/>
  <c r="K548" i="5"/>
  <c r="K520" i="5"/>
  <c r="K576" i="5"/>
  <c r="L608" i="5"/>
  <c r="K1000" i="4"/>
  <c r="J25" i="3"/>
  <c r="Q25" i="3" s="1"/>
  <c r="K1590" i="4"/>
  <c r="K40" i="4"/>
  <c r="J16" i="3"/>
  <c r="Q16" i="3" s="1"/>
  <c r="J34" i="3"/>
  <c r="Q34" i="3" s="1"/>
  <c r="K1244" i="4"/>
  <c r="L101" i="4"/>
  <c r="K347" i="5"/>
  <c r="J20" i="3"/>
  <c r="Q20" i="3" s="1"/>
  <c r="J33" i="3"/>
  <c r="Q33" i="3" s="1"/>
  <c r="K597" i="4"/>
  <c r="K704" i="5"/>
  <c r="K706" i="5" s="1"/>
  <c r="J28" i="3"/>
  <c r="Q28" i="3" s="1"/>
  <c r="K663" i="4"/>
  <c r="K434" i="5"/>
  <c r="J15" i="3"/>
  <c r="Q15" i="3" s="1"/>
  <c r="J17" i="3"/>
  <c r="Q17" i="3" s="1"/>
  <c r="K863" i="4"/>
  <c r="K1036" i="4"/>
  <c r="J19" i="3"/>
  <c r="Q19" i="3" s="1"/>
  <c r="K1008" i="5"/>
  <c r="J27" i="3"/>
  <c r="Q27" i="3" s="1"/>
  <c r="K202" i="4"/>
  <c r="K303" i="4"/>
  <c r="K377" i="5"/>
  <c r="K288" i="5"/>
  <c r="J14" i="3"/>
  <c r="Q14" i="3" s="1"/>
  <c r="L1154" i="4"/>
  <c r="K99" i="4"/>
  <c r="K1345" i="4"/>
  <c r="K1462" i="4"/>
  <c r="L714" i="4"/>
  <c r="K963" i="4"/>
  <c r="K503" i="4"/>
  <c r="K1425" i="4"/>
  <c r="K1310" i="4"/>
  <c r="K370" i="4"/>
  <c r="K1505" i="4"/>
  <c r="K633" i="4"/>
  <c r="K400" i="4"/>
  <c r="K564" i="4"/>
  <c r="F22" i="3"/>
  <c r="F53" i="3" s="1"/>
  <c r="K1210" i="4"/>
  <c r="K916" i="5"/>
  <c r="K116" i="5"/>
  <c r="K1114" i="5"/>
  <c r="J32" i="3"/>
  <c r="Q32" i="3" s="1"/>
  <c r="E37" i="3"/>
  <c r="E55" i="3" s="1"/>
  <c r="K142" i="4"/>
  <c r="K833" i="4"/>
  <c r="K272" i="4"/>
  <c r="K695" i="4"/>
  <c r="K1120" i="4"/>
  <c r="K797" i="4"/>
  <c r="K1152" i="4"/>
  <c r="L1464" i="4"/>
  <c r="L524" i="4"/>
  <c r="K169" i="4"/>
  <c r="L1058" i="4"/>
  <c r="K1534" i="4"/>
  <c r="K333" i="4"/>
  <c r="K754" i="4"/>
  <c r="K1564" i="4"/>
  <c r="K1275" i="4"/>
  <c r="K469" i="4"/>
  <c r="K1381" i="4"/>
  <c r="K1090" i="4"/>
  <c r="K909" i="4"/>
  <c r="K434" i="4"/>
  <c r="E22" i="3"/>
  <c r="E53" i="3" s="1"/>
  <c r="K237" i="4"/>
  <c r="K83" i="5"/>
  <c r="K253" i="5"/>
  <c r="K255" i="5" s="1"/>
  <c r="L51" i="3"/>
  <c r="G20" i="2" s="1"/>
  <c r="K49" i="3"/>
  <c r="N49" i="3" s="1"/>
  <c r="N51" i="3" s="1"/>
  <c r="Q47" i="3"/>
  <c r="Q49" i="3" s="1"/>
  <c r="L918" i="5"/>
  <c r="K318" i="5"/>
  <c r="J30" i="3"/>
  <c r="Q30" i="3" s="1"/>
  <c r="F37" i="3"/>
  <c r="F55" i="3" s="1"/>
  <c r="D37" i="3"/>
  <c r="D55" i="3" s="1"/>
  <c r="J13" i="3"/>
  <c r="Q13" i="3" s="1"/>
  <c r="J57" i="3"/>
  <c r="D22" i="3"/>
  <c r="J12" i="3"/>
  <c r="I53" i="3"/>
  <c r="I59" i="3" s="1"/>
  <c r="I51" i="3"/>
  <c r="K1605" i="4" l="1"/>
  <c r="L1607" i="4"/>
  <c r="Q37" i="3"/>
  <c r="G53" i="3"/>
  <c r="G59" i="3" s="1"/>
  <c r="K668" i="5"/>
  <c r="K1299" i="5"/>
  <c r="L1489" i="5"/>
  <c r="K1382" i="5"/>
  <c r="K101" i="4"/>
  <c r="K524" i="4"/>
  <c r="K1154" i="4"/>
  <c r="F59" i="3"/>
  <c r="K1058" i="4"/>
  <c r="K1464" i="4"/>
  <c r="K714" i="4"/>
  <c r="K865" i="4"/>
  <c r="E51" i="3"/>
  <c r="G12" i="2" s="1"/>
  <c r="K215" i="5"/>
  <c r="E59" i="3"/>
  <c r="K608" i="5"/>
  <c r="K918" i="5"/>
  <c r="K1155" i="5"/>
  <c r="F51" i="3"/>
  <c r="G14" i="2" s="1"/>
  <c r="K51" i="3"/>
  <c r="K57" i="3"/>
  <c r="K59" i="3" s="1"/>
  <c r="J37" i="3"/>
  <c r="J55" i="3" s="1"/>
  <c r="Q55" i="3" s="1"/>
  <c r="J22" i="3"/>
  <c r="J53" i="3" s="1"/>
  <c r="Q12" i="3"/>
  <c r="Q22" i="3" s="1"/>
  <c r="Q51" i="3" s="1"/>
  <c r="D53" i="3"/>
  <c r="D59" i="3" s="1"/>
  <c r="D51" i="3"/>
  <c r="K1607" i="4" l="1"/>
  <c r="G51" i="3"/>
  <c r="G16" i="2" s="1"/>
  <c r="J59" i="3"/>
  <c r="Q53" i="3"/>
  <c r="K1489" i="5"/>
  <c r="G18" i="2"/>
  <c r="N57" i="3"/>
  <c r="Q57" i="3" s="1"/>
  <c r="G10" i="2"/>
  <c r="J51" i="3"/>
  <c r="G24" i="2" l="1"/>
  <c r="Q59" i="3"/>
  <c r="N59" i="3"/>
</calcChain>
</file>

<file path=xl/sharedStrings.xml><?xml version="1.0" encoding="utf-8"?>
<sst xmlns="http://schemas.openxmlformats.org/spreadsheetml/2006/main" count="8284" uniqueCount="651">
  <si>
    <t>PRESUPUESTO ANUAL DE EGRESOS</t>
  </si>
  <si>
    <t>H. AYUNTAMIENTO MUNICIPAL DE TUXTLA GUTIERREZ, CHIAPAS.</t>
  </si>
  <si>
    <t>H. AYUNTAMIENTO CONSTITUCIONAL DE TUXTLA GUTIERREZ, CHIS</t>
  </si>
  <si>
    <t>PGM-1</t>
  </si>
  <si>
    <t>IMPORTE</t>
  </si>
  <si>
    <t>SERVICIOS PERSONALES</t>
  </si>
  <si>
    <t>EGRESOS:</t>
  </si>
  <si>
    <t>MATERIALES Y SUMINISTROS</t>
  </si>
  <si>
    <t>RESUMEN POR OBJETO DEL GASTO</t>
  </si>
  <si>
    <t>SERVICIOS GENERALES</t>
  </si>
  <si>
    <t>TRANSFERENCIAS, ASIGNACIONES, SUBSIDIOS Y OTRAS AYUDAS</t>
  </si>
  <si>
    <t>BIENES MUEBLES, INMUEBLES E INTANGIBLES</t>
  </si>
  <si>
    <t>INVERSION PUBLICA</t>
  </si>
  <si>
    <t>TOTAL DE EGRESOS</t>
  </si>
  <si>
    <t>DEUDA PUBLICA</t>
  </si>
  <si>
    <t>GASTO CORRIENTE</t>
  </si>
  <si>
    <t xml:space="preserve">INGRESOS: </t>
  </si>
  <si>
    <t>IMPUESTOS</t>
  </si>
  <si>
    <t>GASTO DE CAPITAL</t>
  </si>
  <si>
    <t>AMORTIZACION DE LA DEUDA Y DISMINUCION DE PASIVOS</t>
  </si>
  <si>
    <t>INGRESOS:</t>
  </si>
  <si>
    <t>DERECHOS</t>
  </si>
  <si>
    <t>TOTAL</t>
  </si>
  <si>
    <t>IMPUESTO A LA PROPIEDAD INMOBILIARIA</t>
  </si>
  <si>
    <t>OTROS IMPUESTOS</t>
  </si>
  <si>
    <t>PRODUCTOS</t>
  </si>
  <si>
    <t>Finalidad / Funciòn /</t>
  </si>
  <si>
    <t>APROVECHAMIENTOS</t>
  </si>
  <si>
    <t>FONDO GENERAL DE PARTICIPACIONES</t>
  </si>
  <si>
    <t>INGRESOS EXTRAORDINARIOS</t>
  </si>
  <si>
    <t>FONDO DE FOMENTO MUNICIPAL</t>
  </si>
  <si>
    <t>PARTICIPACIONES FISCALES FEDERALES</t>
  </si>
  <si>
    <t>Transferencias,</t>
  </si>
  <si>
    <t>Deuda Pública</t>
  </si>
  <si>
    <t>SUB-TOTAL</t>
  </si>
  <si>
    <t>Bienes</t>
  </si>
  <si>
    <t>IMPUESTOS ESPECIALES SOBRE PRODUCCION Y SERVICIOS</t>
  </si>
  <si>
    <t>IMPUESTOS SOBRE AUTOMOVILES NUEVOS</t>
  </si>
  <si>
    <t>FONDO DE FISCALIZACION</t>
  </si>
  <si>
    <t>Inversiones</t>
  </si>
  <si>
    <t>IMPUESTO A LA VENTA FINAL DE GASOLINAS</t>
  </si>
  <si>
    <t>FONDO DE EXTRACCION DE HIDROCARBUROS</t>
  </si>
  <si>
    <t>Subfunciòn / Programa /</t>
  </si>
  <si>
    <t>FONDO DE COMPENSACION</t>
  </si>
  <si>
    <t>TENENCIA</t>
  </si>
  <si>
    <t>TOTAL DE INGRESOS</t>
  </si>
  <si>
    <t>Servicios</t>
  </si>
  <si>
    <t>Materiales y</t>
  </si>
  <si>
    <t>Asignaciones,</t>
  </si>
  <si>
    <t>Participaciones</t>
  </si>
  <si>
    <t>(Intereses,</t>
  </si>
  <si>
    <t>Muebles,</t>
  </si>
  <si>
    <t>Inversión</t>
  </si>
  <si>
    <t>Financieras y</t>
  </si>
  <si>
    <t>Deuda Publica</t>
  </si>
  <si>
    <t>Subprograma / Proyecto</t>
  </si>
  <si>
    <t>Personales</t>
  </si>
  <si>
    <t>Suministro</t>
  </si>
  <si>
    <t>Generales</t>
  </si>
  <si>
    <t xml:space="preserve">Subsidios y </t>
  </si>
  <si>
    <t>y Aportaciones</t>
  </si>
  <si>
    <t>Comisiones, Gastos</t>
  </si>
  <si>
    <t>Inmuebles e</t>
  </si>
  <si>
    <t>Publica</t>
  </si>
  <si>
    <t>Otras</t>
  </si>
  <si>
    <t>(Amortización)</t>
  </si>
  <si>
    <t>PGM-2</t>
  </si>
  <si>
    <t>Otras Ayudas</t>
  </si>
  <si>
    <t>y ADEFAS)</t>
  </si>
  <si>
    <t>Intabgibles</t>
  </si>
  <si>
    <t>Provisiones</t>
  </si>
  <si>
    <t>H.AYUNTAMIENTO CONSTITUCIONAL DE TUXTLA GUTIERREZ, CHIS.</t>
  </si>
  <si>
    <t>01</t>
  </si>
  <si>
    <t>SERVICIOS ADMINISTRATIVOS</t>
  </si>
  <si>
    <t>Proyecto-Obra</t>
  </si>
  <si>
    <t>Partida</t>
  </si>
  <si>
    <t>AYUNTAMIENTO</t>
  </si>
  <si>
    <t>Fte. Financ.</t>
  </si>
  <si>
    <t>Descripción de la Partida</t>
  </si>
  <si>
    <t>Gasto Promedio Mensual</t>
  </si>
  <si>
    <t>Gasto Total Anual</t>
  </si>
  <si>
    <t>AREA</t>
  </si>
  <si>
    <t>FINALIDAD:</t>
  </si>
  <si>
    <t>GOBIERNO</t>
  </si>
  <si>
    <t>FUNCIÓN:</t>
  </si>
  <si>
    <t>07</t>
  </si>
  <si>
    <t>ASUNTOS DE ORDEN PUBLICO Y DE SEGURIDAD INTERIOR</t>
  </si>
  <si>
    <t>SUBFUNCIÓN:</t>
  </si>
  <si>
    <t>POLICIA</t>
  </si>
  <si>
    <t>1</t>
  </si>
  <si>
    <t>PROGRAMA:</t>
  </si>
  <si>
    <t>02</t>
  </si>
  <si>
    <t>SERVICIOS PUBLICOS</t>
  </si>
  <si>
    <t>SUBPROGRAMA:</t>
  </si>
  <si>
    <t>PROTECCION CIUDADANA</t>
  </si>
  <si>
    <t>110100</t>
  </si>
  <si>
    <t>AREA:</t>
  </si>
  <si>
    <t xml:space="preserve">SECRETARIA DE SEGURIDAD PUBLICA </t>
  </si>
  <si>
    <t>LEGISLACIÓN</t>
  </si>
  <si>
    <t>00-00000</t>
  </si>
  <si>
    <t>1131</t>
  </si>
  <si>
    <t>AA</t>
  </si>
  <si>
    <t>Sueldo Al Personal Sindicalizado</t>
  </si>
  <si>
    <t>010100</t>
  </si>
  <si>
    <t>SINDICATURA</t>
  </si>
  <si>
    <t>PRESIDENCIA MUNICIPAL</t>
  </si>
  <si>
    <t>1134</t>
  </si>
  <si>
    <t>Sueldo Al Personal De Confianza</t>
  </si>
  <si>
    <t>1221</t>
  </si>
  <si>
    <t>Sueldo Al Personal Eventual</t>
  </si>
  <si>
    <t>1311</t>
  </si>
  <si>
    <t>Prima Quinquenal/Años De Serv. Efec. Prest.</t>
  </si>
  <si>
    <t>1321</t>
  </si>
  <si>
    <t>Prima De Vacaciones Y Dominical</t>
  </si>
  <si>
    <t>1322</t>
  </si>
  <si>
    <t>Gratificacion De Fin De Año</t>
  </si>
  <si>
    <t>1331</t>
  </si>
  <si>
    <t>1348</t>
  </si>
  <si>
    <t>Compensacion Fija</t>
  </si>
  <si>
    <t>1592</t>
  </si>
  <si>
    <t>Despensa</t>
  </si>
  <si>
    <t>1713</t>
  </si>
  <si>
    <t>Incentivos Al Personal</t>
  </si>
  <si>
    <t>TOTAL CAPITULO</t>
  </si>
  <si>
    <t>TOTAL CAPITULO:</t>
  </si>
  <si>
    <t>Materiales y Útiles de Oficina.</t>
  </si>
  <si>
    <t>03</t>
  </si>
  <si>
    <t>SECRETARIA GENERAL DEL AYUNTAMIENTO</t>
  </si>
  <si>
    <t>Material de Limpieza.</t>
  </si>
  <si>
    <t>Combustibles.</t>
  </si>
  <si>
    <t>04</t>
  </si>
  <si>
    <t>TESORERIA MUNICIPAL</t>
  </si>
  <si>
    <t>Alimentacion de Personas</t>
  </si>
  <si>
    <t>05</t>
  </si>
  <si>
    <t>SECRETARIA DE ADMINISTRACION</t>
  </si>
  <si>
    <t>Material Eléctrico y Electrónico.</t>
  </si>
  <si>
    <t>Servicios de Apoyo Administrativo, Traducción, Fotocopiado e Impresión.</t>
  </si>
  <si>
    <t>Artículos Metálicos para la Construcción.</t>
  </si>
  <si>
    <t>Mantenimiento y Conservación de Mobiliario y Equipo de Administración.</t>
  </si>
  <si>
    <t>Materiales de Construccion y Reparación</t>
  </si>
  <si>
    <t>Pasajes Nacionales Aéreos.</t>
  </si>
  <si>
    <t>Estructuras y Manufacturas</t>
  </si>
  <si>
    <t>Pasajes Nacionales Terrestres.</t>
  </si>
  <si>
    <t>Otros Productos Quimicos</t>
  </si>
  <si>
    <t>Viáticos Nacionales.</t>
  </si>
  <si>
    <t>Vestuarios y Uniformes.</t>
  </si>
  <si>
    <t>TOTAL AREA</t>
  </si>
  <si>
    <t>Prendas de Seguridad y Protección Personal.</t>
  </si>
  <si>
    <t>Refacciones, Accesorios y Herramientas Menores.</t>
  </si>
  <si>
    <t>010200</t>
  </si>
  <si>
    <t>COORDINACION DE AGENCIAS MUNICIPALES</t>
  </si>
  <si>
    <t>DIRECCION DE SINDICATURA</t>
  </si>
  <si>
    <t>Servicio de Energía Eléctrica.</t>
  </si>
  <si>
    <t>1111</t>
  </si>
  <si>
    <t>Dietas</t>
  </si>
  <si>
    <t>Servicio de Agua.</t>
  </si>
  <si>
    <t>Servicio Telefónico Convencional.</t>
  </si>
  <si>
    <t>08</t>
  </si>
  <si>
    <t>DIF MUNICIPAL</t>
  </si>
  <si>
    <t>Servicio de Conducción de Señales Analógicas y Digitales.</t>
  </si>
  <si>
    <t>Arrendamiento de Edificios y Locales.</t>
  </si>
  <si>
    <t>09</t>
  </si>
  <si>
    <t>SECRETARIA DE OBRAS PUBLICAS</t>
  </si>
  <si>
    <t>Arrendamiento de Vehículos.</t>
  </si>
  <si>
    <t>SECRETARIA DE PLANEACION PARA EL DESARROLLO SUSTENTABLE</t>
  </si>
  <si>
    <t>010300</t>
  </si>
  <si>
    <t>REGIDORES</t>
  </si>
  <si>
    <t>Gastos de Orden Social y Cultural.</t>
  </si>
  <si>
    <t>Materiales y Útiles para el Procesamiento en Equipo y Bienes Informáticos.</t>
  </si>
  <si>
    <t>Alimentación de Personas.</t>
  </si>
  <si>
    <t>Utensilios para el Servicio de Alimentación.</t>
  </si>
  <si>
    <t>Combustible</t>
  </si>
  <si>
    <t>TOTAL POR PROGRAMA:</t>
  </si>
  <si>
    <t>TOTAL SUBPROGRAMA</t>
  </si>
  <si>
    <t>COORDINACION DE LA POLITICA DE GOBIERNO</t>
  </si>
  <si>
    <t>PRESIDENCIA / GUBERNATURA</t>
  </si>
  <si>
    <t>Ayudas a Organizaciones y Personas (Ayudas Culturales y Sociales)</t>
  </si>
  <si>
    <t>020100</t>
  </si>
  <si>
    <t>PRESIDENCIA</t>
  </si>
  <si>
    <t>SECRETARIA DE SEGURIDAD PUBLICA TRANSITO Y VIALIDAD MUNICIPAL</t>
  </si>
  <si>
    <t>110200</t>
  </si>
  <si>
    <t>DIRECCION DE SEGURIDAD PUBLICA MUNICIPAL</t>
  </si>
  <si>
    <t>Materiales Complementarios.</t>
  </si>
  <si>
    <t>LIMPIA</t>
  </si>
  <si>
    <t>MERCADOS</t>
  </si>
  <si>
    <t>PANTEONES</t>
  </si>
  <si>
    <t>TOTAL AREA:</t>
  </si>
  <si>
    <t>ALUMBRADO PUBLICO</t>
  </si>
  <si>
    <t>SECRETARIA DE SALUD</t>
  </si>
  <si>
    <t>DIRECCION DE TRANSITO</t>
  </si>
  <si>
    <t>Otros Subsidios.</t>
  </si>
  <si>
    <t>ASISTENCIA A LA EDUCACION</t>
  </si>
  <si>
    <t>Donativos a Instituciones sin Fines de Lucro.</t>
  </si>
  <si>
    <t>DESARROLLO SOCIAL</t>
  </si>
  <si>
    <t>020200</t>
  </si>
  <si>
    <t>DESARROLLO Y FOMENTO ECONOMICO</t>
  </si>
  <si>
    <t>SECRETARIA PARTICULAR DE DESPACHO DEL PRESIDENTE</t>
  </si>
  <si>
    <t>Servicio de Energia Electrica</t>
  </si>
  <si>
    <t>SECRETARIA DE SERVICIOS MUNICIPALES</t>
  </si>
  <si>
    <t>Impresiones Oficiales.</t>
  </si>
  <si>
    <t>SECRETARIA DE ECOLOGIA</t>
  </si>
  <si>
    <t>-</t>
  </si>
  <si>
    <t>3721</t>
  </si>
  <si>
    <t>3751</t>
  </si>
  <si>
    <t>110400</t>
  </si>
  <si>
    <t>SECRETARIA DE PROTECCION CIVIL</t>
  </si>
  <si>
    <t>INFRAESTRUCTURA Y EQUIPAMIENTO MUNICIPAL</t>
  </si>
  <si>
    <t>APORTACION DE EQUIPOS Y MATERIALES PARA LA INFRAESTRUCTURA CIVIL</t>
  </si>
  <si>
    <t>020300</t>
  </si>
  <si>
    <t>SECRETARIO TECNICO DEL PRESIDENTE</t>
  </si>
  <si>
    <t>INFRAESTRUCTURA DEPORTIVA Y CULTURAL</t>
  </si>
  <si>
    <t>INFRAESTRUCTURA Y EQUIPAMIENTO PARA LA VIALIDAD</t>
  </si>
  <si>
    <t>INFRAESTRUCTURA PARA EDIFICIOS Y ESPACIOS PUBLICOS</t>
  </si>
  <si>
    <t>MANTENIMIENTO DE INFRAESTRUCTURA</t>
  </si>
  <si>
    <t>REHABILITACION DE INFRAESTRUCTURA</t>
  </si>
  <si>
    <t>ADQUISICIONES PATRIMONIALES</t>
  </si>
  <si>
    <t>Pasajes Nacionales  Aereos</t>
  </si>
  <si>
    <t>020400</t>
  </si>
  <si>
    <t>COORDINACION DE COMUNICACION SOCIAL</t>
  </si>
  <si>
    <t>TOTAL GENERAL</t>
  </si>
  <si>
    <t>COORDINACION DE LA POLICIA CIUDADANA SOLIDARIA</t>
  </si>
  <si>
    <t>2111</t>
  </si>
  <si>
    <t xml:space="preserve"> </t>
  </si>
  <si>
    <t>2151</t>
  </si>
  <si>
    <t>Material Para el Desarrollo de la Información.</t>
  </si>
  <si>
    <t>2611</t>
  </si>
  <si>
    <t>Total por Programa Servicios Administrativos:</t>
  </si>
  <si>
    <t>COORDINACION DE PREVENCION DEL DELITO</t>
  </si>
  <si>
    <t>3361</t>
  </si>
  <si>
    <t>Total por Programa Servicios Publicos:</t>
  </si>
  <si>
    <t>3362</t>
  </si>
  <si>
    <t>3612</t>
  </si>
  <si>
    <t>Publicaciones Oficiales</t>
  </si>
  <si>
    <t>3613</t>
  </si>
  <si>
    <t>Otros Gastos de Difusion e Información</t>
  </si>
  <si>
    <t>Total por Infraestructura y Equipamiento Municipal</t>
  </si>
  <si>
    <t>3641</t>
  </si>
  <si>
    <t>Servicios de Revelado de Fotografías.</t>
  </si>
  <si>
    <t>3691</t>
  </si>
  <si>
    <t>Servicios de Suscripción e Información.</t>
  </si>
  <si>
    <t>Total General:</t>
  </si>
  <si>
    <t>020500</t>
  </si>
  <si>
    <t>COORDINACION DE RELACIONES PUBLICAS</t>
  </si>
  <si>
    <t>COORDINACIÓN DEL CENTRO DE ATENCIÓN Y VIGILANCIA PERMANENTE</t>
  </si>
  <si>
    <t>TOTAL SUBPROGRAMA:</t>
  </si>
  <si>
    <t>2</t>
  </si>
  <si>
    <t>PROTECCION AMBIENTAL</t>
  </si>
  <si>
    <t>ORDENACION DE DESECHOS</t>
  </si>
  <si>
    <t>3711</t>
  </si>
  <si>
    <t>DIRECCION DE LIMPIA Y ASEO PUBLICO</t>
  </si>
  <si>
    <t>3821</t>
  </si>
  <si>
    <t>H. CONGRESO DEL ESTADO</t>
  </si>
  <si>
    <t>PGM-7</t>
  </si>
  <si>
    <t>COMISION DE HACIENDA</t>
  </si>
  <si>
    <t>H. AYUNTAMIENTO DE TUXTLA GUTIERREZ, CHIAPAS</t>
  </si>
  <si>
    <t>ANALITICO DE OBRAS, ADQUISICIONES Y APORTACIONES MUNICIPALES</t>
  </si>
  <si>
    <t>FIN</t>
  </si>
  <si>
    <t>020600</t>
  </si>
  <si>
    <t>COORDINACION DE GIRAS</t>
  </si>
  <si>
    <t>FUN</t>
  </si>
  <si>
    <t>SUBFUN</t>
  </si>
  <si>
    <t>CLAVE PRESUPUESTAL</t>
  </si>
  <si>
    <t>DESCRIPCION DE LA OBRA</t>
  </si>
  <si>
    <t>LOCALIDAD</t>
  </si>
  <si>
    <t>ORIGEN DEL RECURSO</t>
  </si>
  <si>
    <t>M E T A S</t>
  </si>
  <si>
    <t>3521</t>
  </si>
  <si>
    <t>Gasto de Orden Social y Cultural</t>
  </si>
  <si>
    <t>PROG</t>
  </si>
  <si>
    <t>SPROG</t>
  </si>
  <si>
    <t>PROY</t>
  </si>
  <si>
    <t>Mantenimiento y Conservación de Maquinaria y Equipo.</t>
  </si>
  <si>
    <t>OBRA</t>
  </si>
  <si>
    <t>PARTIDA</t>
  </si>
  <si>
    <t>Servicio de Lavandería, Limpieza, Higiene y Fumigación.</t>
  </si>
  <si>
    <t>LOC</t>
  </si>
  <si>
    <t>VIVIENDA Y SERVICIOS A LA COMUNIDAD</t>
  </si>
  <si>
    <t>020700</t>
  </si>
  <si>
    <t>COORDINACIÓN DE ATENCIÓN CIUDADANA</t>
  </si>
  <si>
    <t>6</t>
  </si>
  <si>
    <t>SERVICIOS COMUNALES</t>
  </si>
  <si>
    <t>MERCADO</t>
  </si>
  <si>
    <t>DIRECCION DE MERCADOS Y PANTEONES</t>
  </si>
  <si>
    <t>MUNICIPAL</t>
  </si>
  <si>
    <t>COMUNIDAD</t>
  </si>
  <si>
    <t>UNIDAD</t>
  </si>
  <si>
    <t>CANTIDAD</t>
  </si>
  <si>
    <t>17</t>
  </si>
  <si>
    <t>00001</t>
  </si>
  <si>
    <t>090700</t>
  </si>
  <si>
    <t>0001</t>
  </si>
  <si>
    <t>CA. MUNICIPAL</t>
  </si>
  <si>
    <t>F.G.P.</t>
  </si>
  <si>
    <t>LOTE</t>
  </si>
  <si>
    <t>00002</t>
  </si>
  <si>
    <t>020800</t>
  </si>
  <si>
    <t>COORDINACION DE TECNOLOGIAS DE LA INFORMACION Y COMUNICACIONES</t>
  </si>
  <si>
    <t>MERCADO JUAN SABINES</t>
  </si>
  <si>
    <t>00003</t>
  </si>
  <si>
    <t>230100</t>
  </si>
  <si>
    <t>00004</t>
  </si>
  <si>
    <t>3</t>
  </si>
  <si>
    <t>06</t>
  </si>
  <si>
    <t>00005</t>
  </si>
  <si>
    <t>090100</t>
  </si>
  <si>
    <t>0216</t>
  </si>
  <si>
    <t xml:space="preserve">INTRODUCCION DE RED DE DRENAJE SANITARIO (1A ETAPA) </t>
  </si>
  <si>
    <t xml:space="preserve">COL. BUENAVISTA </t>
  </si>
  <si>
    <t>00006</t>
  </si>
  <si>
    <t>00007</t>
  </si>
  <si>
    <t>Refacciones y Accesorios para Equipo de Computo.</t>
  </si>
  <si>
    <t>T O T A L</t>
  </si>
  <si>
    <t>Mantenimiento y Conservación de Bienes Informáticos.</t>
  </si>
  <si>
    <t>MERCADO DR. RAFAEL PASCACIO GAMBOA</t>
  </si>
  <si>
    <t>020900</t>
  </si>
  <si>
    <t>CONTRALORIA SOCIAL</t>
  </si>
  <si>
    <t>2911</t>
  </si>
  <si>
    <t>MERCADO 5 DE MAYO</t>
  </si>
  <si>
    <t>021000</t>
  </si>
  <si>
    <t>CONTRALORIA MUNICIPAL</t>
  </si>
  <si>
    <t>00008</t>
  </si>
  <si>
    <t>040100</t>
  </si>
  <si>
    <t>MOBILIARIO</t>
  </si>
  <si>
    <t xml:space="preserve">MERCADO SANTA CRUZ (TERAN) </t>
  </si>
  <si>
    <t>2161</t>
  </si>
  <si>
    <t>PZAS</t>
  </si>
  <si>
    <t>00009</t>
  </si>
  <si>
    <t>MAQUINARIA Y EQUIPO DE CONSTRUCCION</t>
  </si>
  <si>
    <t>3181</t>
  </si>
  <si>
    <t>Servicio Postal.</t>
  </si>
  <si>
    <t>00010</t>
  </si>
  <si>
    <t>EQUIPOS Y APARATOS DE COMUNICACIÓN Y TELECOMUNICACIONES</t>
  </si>
  <si>
    <t>3571</t>
  </si>
  <si>
    <t>00011</t>
  </si>
  <si>
    <t>BIENES INFORMATICOS</t>
  </si>
  <si>
    <t>00012</t>
  </si>
  <si>
    <t>HERRAMIENTAS Y MAQUINAS - HERRAMIENTA</t>
  </si>
  <si>
    <t>PZA</t>
  </si>
  <si>
    <t>00013</t>
  </si>
  <si>
    <t>MAQUINARIA Y EQUIPO DIVERSO</t>
  </si>
  <si>
    <t>00014</t>
  </si>
  <si>
    <t>REFACCIONES Y ACCESORIOS MAYORES</t>
  </si>
  <si>
    <t>00015</t>
  </si>
  <si>
    <t>EQUIPO MEDICO Y DE LABORATORIO</t>
  </si>
  <si>
    <t>00016</t>
  </si>
  <si>
    <t>MAQUINARIA Y EQUIPO INDUSTRIAL</t>
  </si>
  <si>
    <t>00017</t>
  </si>
  <si>
    <t>MAQUINARIA Y EQUIPO ELECTRICO Y ELECTRONICO</t>
  </si>
  <si>
    <t>00018</t>
  </si>
  <si>
    <t>EQUIPO EDUCACIONAL Y RECREATIVO</t>
  </si>
  <si>
    <t>16</t>
  </si>
  <si>
    <t>00019</t>
  </si>
  <si>
    <t>LICENCIAS INFORMATICAS E INTELECTUALES</t>
  </si>
  <si>
    <t>00020</t>
  </si>
  <si>
    <t>MAQUINARIA Y EQUIPO AGROPECUARIO</t>
  </si>
  <si>
    <t>00021</t>
  </si>
  <si>
    <t xml:space="preserve">MERCADO SAN JUAN </t>
  </si>
  <si>
    <t>SISTEMA DE AIRE ACONDICIONADO, CALEFACCION Y DE REFRIGERACION INDUSTRIAL Y COMERCIAL</t>
  </si>
  <si>
    <t>021100</t>
  </si>
  <si>
    <t>INSTITUTO DE LA JUVENTUD Y DEL EMPRENDIMIENTO</t>
  </si>
  <si>
    <t>00022</t>
  </si>
  <si>
    <t>CAMARAS FOTOGRAFICAS Y DE VIDEO</t>
  </si>
  <si>
    <t>00023</t>
  </si>
  <si>
    <t xml:space="preserve">EQUIPOS Y APARATOS AUDIOVISUALES </t>
  </si>
  <si>
    <t>00024</t>
  </si>
  <si>
    <t>SOFTWARE</t>
  </si>
  <si>
    <t>00025</t>
  </si>
  <si>
    <t>EQUIPO DE ADMINISTRACION</t>
  </si>
  <si>
    <t>00026</t>
  </si>
  <si>
    <t>VEHICULOS Y EQUIPO TERRESTRE</t>
  </si>
  <si>
    <t>Artículos Deportivos.</t>
  </si>
  <si>
    <t xml:space="preserve">MERCADO 20 DE NOVIEMBRE </t>
  </si>
  <si>
    <t>Arrendamiento de Edificios y Locales</t>
  </si>
  <si>
    <t>021200</t>
  </si>
  <si>
    <t>SECRETARIA PARA LA IGUALDAD DE LAS MUJERES</t>
  </si>
  <si>
    <t>MERCADO 24 DE JUNIO</t>
  </si>
  <si>
    <t>4</t>
  </si>
  <si>
    <t>EA</t>
  </si>
  <si>
    <t>10</t>
  </si>
  <si>
    <t>00000</t>
  </si>
  <si>
    <t>FONDO DE APORTACIONES PARA LA INFRAESTRUCTURA SOCIAL MUNICIPAL</t>
  </si>
  <si>
    <t>Congresos y Convenciones</t>
  </si>
  <si>
    <t>FISM 2017</t>
  </si>
  <si>
    <t xml:space="preserve">MERCADO 22 DE NOVIEMBRE (PATRIA NUEVA) </t>
  </si>
  <si>
    <t>FA</t>
  </si>
  <si>
    <t>FONDO DE APORTACIONES PARA EL FORTALECIMIENTO DE LOS MUNICIPIOS</t>
  </si>
  <si>
    <t>FAFM 2017</t>
  </si>
  <si>
    <t>021300</t>
  </si>
  <si>
    <t>INSTITUTO CIUDADANO DE PLANEACION MUNICIPAL</t>
  </si>
  <si>
    <t>SUB-T O T A L</t>
  </si>
  <si>
    <t>POLITICA INTERIOR</t>
  </si>
  <si>
    <t>SECRETARIA DEL AYUNTAMIENTO</t>
  </si>
  <si>
    <t>030100</t>
  </si>
  <si>
    <t xml:space="preserve">MERCADO ALBANIA BAJA </t>
  </si>
  <si>
    <t>3141</t>
  </si>
  <si>
    <t>3221</t>
  </si>
  <si>
    <t>Asesoria</t>
  </si>
  <si>
    <t>Gastos de Orden Social y Cultural</t>
  </si>
  <si>
    <t>3922</t>
  </si>
  <si>
    <t>Otros Impuestos y Derechos.</t>
  </si>
  <si>
    <t xml:space="preserve">MERCADO ANDADOR SAN ROQUE </t>
  </si>
  <si>
    <t>00034</t>
  </si>
  <si>
    <t>030300</t>
  </si>
  <si>
    <t>DIRECCIÓN DEL AYUNTAMIENTO</t>
  </si>
  <si>
    <t>CONTRATO DE CREDITO SIMPLE CELEBRADO CON BANOBRAS DE FECHA 05 DE OCTUBRE DE 2011; AMORTIZACION SEGÚN F/1529</t>
  </si>
  <si>
    <t>00035</t>
  </si>
  <si>
    <t>3111</t>
  </si>
  <si>
    <t>3131</t>
  </si>
  <si>
    <t xml:space="preserve">Impresiones </t>
  </si>
  <si>
    <t>Oficiales</t>
  </si>
  <si>
    <t xml:space="preserve">MERCADO DEL NORTE  </t>
  </si>
  <si>
    <t>SECRETARIA DEL  AYUNTAMIENTO</t>
  </si>
  <si>
    <t>030400</t>
  </si>
  <si>
    <t>DIRECCIÓN DE GOBIERNO MUNICIPAL</t>
  </si>
  <si>
    <t>PANTEON MUNICIPAL (VIEJO)</t>
  </si>
  <si>
    <t>Ayudas a Organizaciones y Personas.</t>
  </si>
  <si>
    <t>SECRETARIA  DEL AYUNTAMIENTO</t>
  </si>
  <si>
    <t>Plaguicidas, Abonos y Fertilizantes.</t>
  </si>
  <si>
    <t>030500</t>
  </si>
  <si>
    <t>DIRECCIÓN JURIDICA</t>
  </si>
  <si>
    <t>PANTEON JARDIN (SAN MARCOS)</t>
  </si>
  <si>
    <t>3941</t>
  </si>
  <si>
    <t>Erogaciones por Resoluciones por Autoridad Competente.</t>
  </si>
  <si>
    <t>030600</t>
  </si>
  <si>
    <t>DIRECCIÓN DE TENENCIA DE LA TIERRA</t>
  </si>
  <si>
    <t>Material y Utiles de Oficina</t>
  </si>
  <si>
    <t>2961</t>
  </si>
  <si>
    <t>Refacciones y Accesorios Menores de Equipo de Transporte</t>
  </si>
  <si>
    <t>DIRECCION DE ALUMBRADO PUBLICO</t>
  </si>
  <si>
    <t>030700</t>
  </si>
  <si>
    <t>COMITÉ SUTESA</t>
  </si>
  <si>
    <t>Refacciones y Accesorios Menores de Equipo de Transporte.</t>
  </si>
  <si>
    <t>ASUNTOS FINANCIEROS Y HACENDARIOS</t>
  </si>
  <si>
    <t>ASUNTOS HACENDARIOS</t>
  </si>
  <si>
    <t>TESORERIA</t>
  </si>
  <si>
    <t>Mantenimiento y Conservación de Mobiliario y Equipo</t>
  </si>
  <si>
    <t>SALUD</t>
  </si>
  <si>
    <t>PRESTACION DE SERVICIOS DE SALUD A LA COMUNIDAD</t>
  </si>
  <si>
    <t>ASISTENCIA A LA SALUD</t>
  </si>
  <si>
    <t>190100</t>
  </si>
  <si>
    <t>SECRETARIA DE SALUD MUNICIPAL</t>
  </si>
  <si>
    <t>Asesoría.</t>
  </si>
  <si>
    <t>Servicios Financieros y Bancarios.</t>
  </si>
  <si>
    <t>Mantenimiento y Conservacion de Mobiliario y Equipo de Administración</t>
  </si>
  <si>
    <t>Materiales, Accesorios y Suministros Médicos.</t>
  </si>
  <si>
    <t>Materiales, Accesorios y Suministros de Laboratorio.</t>
  </si>
  <si>
    <t>Amortización de la Deuda Pública Interna con la Banca de Desarrollo</t>
  </si>
  <si>
    <t>Subrogaciones.</t>
  </si>
  <si>
    <t>Servicios de Análisis y Farmacéuticos.</t>
  </si>
  <si>
    <t>Interéses de la Deuda Pública Interna con la Banca de Desarrollo.</t>
  </si>
  <si>
    <t>190200</t>
  </si>
  <si>
    <t>DIRECCION DE SERVICIOS MEDICOS</t>
  </si>
  <si>
    <t>040200</t>
  </si>
  <si>
    <t>COORDINACION GENERAL DE POLITICA FISCAL</t>
  </si>
  <si>
    <t>DIRECCION DE PROTECCION CONTRA RIESGOS SANITARIOS</t>
  </si>
  <si>
    <t>040600</t>
  </si>
  <si>
    <t>DIRECCIÓN FINANCIERA Y CONTABLE</t>
  </si>
  <si>
    <t>DIRECCION DE CLINICA DE DIAGNOSTICO DE LA MUJER ORIENTE</t>
  </si>
  <si>
    <t>Impuestos Sobre Nóminas.</t>
  </si>
  <si>
    <t>040700</t>
  </si>
  <si>
    <t>DIRECCIÓN DE FINANCIAMIENTO PARA EL DESARROLLO</t>
  </si>
  <si>
    <t>Mantenimiento y Conservación de Mobiliario y Equipo Médico y de Laboratorio.</t>
  </si>
  <si>
    <t>Pasajes Nacionales Terrestres</t>
  </si>
  <si>
    <t>DIRECCION DE CLINICA DE DIAGNOSTICO DE LA MUJER PONIENTE</t>
  </si>
  <si>
    <t>00-00001</t>
  </si>
  <si>
    <t>OTROS</t>
  </si>
  <si>
    <t>OFICIALIA MAYOR</t>
  </si>
  <si>
    <t>050100</t>
  </si>
  <si>
    <t>1441</t>
  </si>
  <si>
    <t>Cuotas Al Seguro De Vida</t>
  </si>
  <si>
    <t>1611</t>
  </si>
  <si>
    <t>Incremento A Las Percepciones</t>
  </si>
  <si>
    <t>190600</t>
  </si>
  <si>
    <t>DIRECCION DE VERIFICACIONES Y CLAUSURAS</t>
  </si>
  <si>
    <t>Alimentacion de personas</t>
  </si>
  <si>
    <t>Servico de Energia Electrica</t>
  </si>
  <si>
    <t>Servicio de Agua</t>
  </si>
  <si>
    <t>Arrendamientos de Vehiculos</t>
  </si>
  <si>
    <t>Servicios de Informática.</t>
  </si>
  <si>
    <t>Impresiones Oficiales</t>
  </si>
  <si>
    <t>EDUCACION</t>
  </si>
  <si>
    <t>OTROS SERVICIOS EDUCATIVOS Y ACTIVIDADES INHERENTES</t>
  </si>
  <si>
    <t>050200</t>
  </si>
  <si>
    <t>DIRECCIÓN DE RECURSOS MATERIALES, SERVICIOS GENERALES Y PATRIMONIO MPAL.</t>
  </si>
  <si>
    <t>200100</t>
  </si>
  <si>
    <t>BECAS EDUCACIONALES (GREMIO SINDICAL)</t>
  </si>
  <si>
    <t>Apoyo para la Superación Académica.</t>
  </si>
  <si>
    <t>VIVIENDAS Y SERVICIOS A LA COMUNIDAD</t>
  </si>
  <si>
    <t>DESARROLLO REGIONAL</t>
  </si>
  <si>
    <t>ABASTOS-TIENDAS (CONASUPO)</t>
  </si>
  <si>
    <t>210100</t>
  </si>
  <si>
    <t>SECRETARIA DE DESARROLLO SOCIAL Y EDUCACION</t>
  </si>
  <si>
    <t>Materiales de Construcción.</t>
  </si>
  <si>
    <t>Estructuras y Manufacturas.</t>
  </si>
  <si>
    <t>Refacciones y Accesorios Menores de Edificios.</t>
  </si>
  <si>
    <t>Madera y Productos de Madera.</t>
  </si>
  <si>
    <t>Servicio Telefonico Convencional</t>
  </si>
  <si>
    <t>Seguro de Bienes Patrimoniales.</t>
  </si>
  <si>
    <t>Conservación y Mantenimiento Menor de Inmuebles.</t>
  </si>
  <si>
    <t>Estudios e Investigaciones.</t>
  </si>
  <si>
    <t>050300</t>
  </si>
  <si>
    <t>DIRECCIÓN DE RECURSOS HUMANOS</t>
  </si>
  <si>
    <t>DIRECCION DE DESARROLLO COMUNITARIO</t>
  </si>
  <si>
    <t>Servicios Relacionados con Certificación de Procesos.</t>
  </si>
  <si>
    <t>Fletes y Maniobras.</t>
  </si>
  <si>
    <t>Congresos y Convenciones.</t>
  </si>
  <si>
    <t xml:space="preserve">TOTAL CAPITULO </t>
  </si>
  <si>
    <t>050400</t>
  </si>
  <si>
    <t>DIRECCIÓN DE ADQUISICIONES</t>
  </si>
  <si>
    <t>INSTITUTO DE DEPORTE TUXTLECO</t>
  </si>
  <si>
    <t>Publicaciones Oficiales.</t>
  </si>
  <si>
    <t>210400</t>
  </si>
  <si>
    <t>DIRECCION DE SERVICIOS EDUCATIVOS</t>
  </si>
  <si>
    <t>050500</t>
  </si>
  <si>
    <t>PENSIONADOS</t>
  </si>
  <si>
    <t>1532</t>
  </si>
  <si>
    <t>Pensiones</t>
  </si>
  <si>
    <t>COORDINACION DE AGENCIAS  MUNICIPALES</t>
  </si>
  <si>
    <t>070100</t>
  </si>
  <si>
    <t>DELEGACIONES MUNICIPALES</t>
  </si>
  <si>
    <t>210500</t>
  </si>
  <si>
    <t>DIRECCION DE PARTICIPACION CIUDADANA</t>
  </si>
  <si>
    <t>Servicio de energía eléctrica.</t>
  </si>
  <si>
    <t>070200</t>
  </si>
  <si>
    <t>DELEGACION TERAN</t>
  </si>
  <si>
    <t>210600</t>
  </si>
  <si>
    <t>INSTITUTO TUXTLECO DE ARTE Y CULTURA</t>
  </si>
  <si>
    <t>070300</t>
  </si>
  <si>
    <t>DELEGACION LAS GRANJAS</t>
  </si>
  <si>
    <t>DESARROLLO ECONOMICO</t>
  </si>
  <si>
    <t>AGROPECUARIA</t>
  </si>
  <si>
    <t>ASISTENCIA AGROPECUARIA</t>
  </si>
  <si>
    <t>220100</t>
  </si>
  <si>
    <t>SECRETARIA DE ECONOMIA</t>
  </si>
  <si>
    <t>OTRAS NO CLASIFICADAS EN FUNCIONES ANTERIORES</t>
  </si>
  <si>
    <t>TRANSFERENCIAS, PARTICIPACIONES Y APORTACIONES ENTRE DIFERENTES NIVELES Y</t>
  </si>
  <si>
    <t>TRANSFERENCIAS ENTRE DIFERENTES NIVELES Y ORDENES DE GOBIERNO</t>
  </si>
  <si>
    <t>DIF-MUNICIPAL</t>
  </si>
  <si>
    <t>080100</t>
  </si>
  <si>
    <t>Exposiciones.</t>
  </si>
  <si>
    <t xml:space="preserve">DIRECCION DE OBRAS PUBLICAS </t>
  </si>
  <si>
    <t>SECRETARIA DE OBRAS PUBLICAS MUNICIPALES</t>
  </si>
  <si>
    <t>BURO MUNICIPAL DE TURISMO</t>
  </si>
  <si>
    <t>DIRECCION DE FOMENTO ECONOMICO</t>
  </si>
  <si>
    <t>DIRECCION DE OBRAS PUBLICAS</t>
  </si>
  <si>
    <t>090200</t>
  </si>
  <si>
    <t>DIRECCIÓN DE CONTROL URBANO</t>
  </si>
  <si>
    <t>DIRECCION DE ECONOMIA SOCIAL</t>
  </si>
  <si>
    <t>090300</t>
  </si>
  <si>
    <t>DIRECCIÓN DE COSTOS Y CONCURSOS</t>
  </si>
  <si>
    <t>ASISTENCIA A LA GANADERIA</t>
  </si>
  <si>
    <t>090400</t>
  </si>
  <si>
    <t>DIRECCIÓN DE INFRAESTRUCTURA</t>
  </si>
  <si>
    <t>Funerales.</t>
  </si>
  <si>
    <t>090500</t>
  </si>
  <si>
    <t>DIRECCIÓN DE ORDENAMIENTO TERRITORIAL</t>
  </si>
  <si>
    <t>DIRECCION DE IMAGEN  URBANA Y AREAS VERDES</t>
  </si>
  <si>
    <t>Fibras Sintéticas, Hules, Plásticos y Derivados.</t>
  </si>
  <si>
    <t>Pasajes Nacionales Aereos</t>
  </si>
  <si>
    <t>090600</t>
  </si>
  <si>
    <t>DIRECCIÓN DE PROYECTOS</t>
  </si>
  <si>
    <t>Servicios de Jardinería y Fumigación.</t>
  </si>
  <si>
    <t>PROTECCIÓN DE LA DIVERSIDAD BIOLÓGICA Y DEL PAISAJE</t>
  </si>
  <si>
    <t>PROTECCION AL MEDIO AMBIENTE Y ECOLOGIA</t>
  </si>
  <si>
    <t>240100</t>
  </si>
  <si>
    <t>SECRETARIA DEL MEDIO AMBIENTE Y MOVILIDAD URBANA</t>
  </si>
  <si>
    <t>DIRECCION DE OBRAS VIALES</t>
  </si>
  <si>
    <t>Materiales de construccion y reparacion</t>
  </si>
  <si>
    <t>Donativos a Instituciones sin Fines de Lucro</t>
  </si>
  <si>
    <t>240300</t>
  </si>
  <si>
    <t>DIRECCION DE PROYECTOS CLIMATICOS Y MOVILIDAD URBANA</t>
  </si>
  <si>
    <t>090800</t>
  </si>
  <si>
    <t xml:space="preserve">SECRETARIA DE DESARROLLO URBANO </t>
  </si>
  <si>
    <t>240400</t>
  </si>
  <si>
    <t>DIRECCION DE CULTURA VIAL Y FOMENTO AMBIENTAL</t>
  </si>
  <si>
    <t>00-0000</t>
  </si>
  <si>
    <t>240600</t>
  </si>
  <si>
    <t>DIRECCION JURIDICA Y CONTROL AMBIENTAL</t>
  </si>
  <si>
    <t>TOTAL PROGRAMA</t>
  </si>
  <si>
    <t>100100</t>
  </si>
  <si>
    <t xml:space="preserve">SECRETARIA DE PLANEACION </t>
  </si>
  <si>
    <t>Sueldo Personal Eventual</t>
  </si>
  <si>
    <t>100200</t>
  </si>
  <si>
    <t>DIRECCIÓN DE PLANEACION ESTRATEGICA</t>
  </si>
  <si>
    <t>100300</t>
  </si>
  <si>
    <t>DIRECCIÓN DE INVERSION PUBLICA MUNICIPAL</t>
  </si>
  <si>
    <t>100400</t>
  </si>
  <si>
    <t>DIRECCIÓN DE SEGUIMIENTO Y EVALUACION</t>
  </si>
  <si>
    <t>|</t>
  </si>
  <si>
    <t>0057</t>
  </si>
  <si>
    <t>PAVIMENTACION DE CALLES CON CONCRETO HIDRAULICO DE LA CALLE LAURELES ENTRE RIO SABINAL Y CALLE ORQUIDEAS, EN LA COL. JARDINES DE TUXTLA; TUXTLA GUTIERREZ, CHIAPAS.</t>
  </si>
  <si>
    <t>COL. JARDINES DE TUXTLA</t>
  </si>
  <si>
    <t>REHABILITACION DE CALLES Y AVENIDAS EN TUXTLA GUTIERREZ, BOULEVARD CENTENARIO DEL EJERCITO MEXICANO</t>
  </si>
  <si>
    <t>0223</t>
  </si>
  <si>
    <t>PAVIMENTACION DE CALLES CON CONCRETO HIDRAULICO Y REHABILITACION DE DRENAJE Y AGUA POTABLE. PINO SUAREZ ENTRE AV. FRESNOS Y AV. DR. MANUEL VELASCO SUAREZ.</t>
  </si>
  <si>
    <t>COL. EL ROBLE</t>
  </si>
  <si>
    <t>0007</t>
  </si>
  <si>
    <t>PAVIMENTACION DE CALLES CON CONCRETO HIDRAULICO Y REHABILITACION DE DRENAJE Y AGUA POTABLE. CALLE RIO HONDO ENTRE AVENIDA HERRADURA Y 20 DE NOVIEMBRE.</t>
  </si>
  <si>
    <t>COL. ALBANIA ALTA</t>
  </si>
  <si>
    <t>PAVIMENTACION DE CALLES CON CONCRETO HIDRAULICO Y REHABILITACION DE DRENAJE Y AGUA POTABLE. OAXACA ENTRE AV. DEL ROSARIO Y JOSE MARIA LOPEZ SANCHEZ.</t>
  </si>
  <si>
    <t>PAVIMENTACION DE CALLES CON CONCRETO HIDRAULICO. CALLE LAURELES ENTRE BOULEVARD BELISARIO DOMINGUEZ Y CALLE ORQUIDEA.</t>
  </si>
  <si>
    <t>0354</t>
  </si>
  <si>
    <t>PAVIMENTACION DE CALLES CON CONCRETO HIDRAULICO. CALLEJON ZAPATA ENTRE BLVD BELISARIO DOMINGUEZ Y PERIFERICO PTE NTE.</t>
  </si>
  <si>
    <t>COL. ROSARIO SABINAL</t>
  </si>
  <si>
    <t>0126</t>
  </si>
  <si>
    <t>REHABILITACION DE RED DE DRENAJE SANITARIO Y AGUA POTABLE EN ESC. SECUNDARIA TECNICA NUM.131; AV. VICENTE GUERRERO ENTRE CALLE MARIA MORELOS Y CALZ. SAMUEL LEON BRINDIS; CA. JUAN SABINES GUTIERREZ ENTRE FRANCISCO J. GRAJALES Y AV. JOSE CASTILLO THIELMANS, 5 DE MAYO ENTRE TABASCO Y ARROYO STA. MARIA LA RIVERA, COL. AZTECA; EMILIANO ZAPATA; SAN JUAN SABINITO, SANTA MARIA LA RIVERA EN TUXTLA GUTIERREZ, CHIAPAS</t>
  </si>
  <si>
    <t>REHABILITACION DE RED DE DRENAJE SANITARIO Y AGUA POTABLE EN CA. FRANCISCO VILLA ENTRE ALLENDE Y RUBEN JARAMILLO; AV. BELISARIO DOMINGUEZ ENTRE 17 ORIENTE Y EMILIANO ZAPATA; FRANCISCO I. MADERO ENTRE VENUSTIANO CARRANZA Y IGNACIO ALLENDE, COL. EMILIANO ZAPATA; MEXICANIDAD CHIAPANECA; BIENESTAR SOCIAL EN TUXTLA GUTIERREZ, CHIAPAS</t>
  </si>
  <si>
    <t>REHABILITACION DE RED DE DRENAJE SANITARIO Y AGUA POTABLE EN BOULEVARD BELISARIO DOMINGUEZ ENTRE VENUSTIANO CARRANZA Y EDUARDO J. SELVAS; CA. BENITO JUAREZ ENTRE AV. VENUSTIANO CARRANZA Y AV. JOSE MARIA MORELOS Y 15 DE MAYO; CALLE 21 DE OCTUBRE Y ARROYO SANTA ANA, COL. BIENESTAR SOCIAL EN TUXTLA GUTIERREZ, CHIAPAS</t>
  </si>
  <si>
    <t>0045</t>
  </si>
  <si>
    <t>REHABILITACION DE RED DE DRENAJE SANITARIO Y AGUA POTABLE EN 3 ORIENTE ENTRE 5 SUR Y CALLE ZAPOTAL, COL. FRANCISCO I. MADERO EN TUXTLA GUTIERREZ, CHIAPAS</t>
  </si>
  <si>
    <t>0183</t>
  </si>
  <si>
    <t>REHABILITACION DE RED DE DRENAJE SANITARIO Y AGUA POTABLE EN 10 SUR ENTRE 13 Y 14 ORIENTE, 14 ORIENTE ENTRE 10 Y 12 SUR, COL. MALDONADO EN TUXTLA GUTIERREZ, CHIAPAS</t>
  </si>
  <si>
    <t>COL. MALDONADO</t>
  </si>
  <si>
    <t>0161</t>
  </si>
  <si>
    <t>REHABILITACION DE RED DE DRENAJE SANITARIO Y AGUA POTABLE EN CALLEJON 6 ORIENTE ENTRE 5 Y 7 SUR, COL. SAN ROQUE EN TUXTLA GUTIERREZ, CHIAPAS.</t>
  </si>
  <si>
    <t>COL. SAN ROQUE</t>
  </si>
  <si>
    <t>0178</t>
  </si>
  <si>
    <t>REHABILITACION DE RED DE DRENAJE SANITARIO EN 7A ORIENTE ENTRE 13A Y 12A SUR; 15 SUR ENTRE 3 Y 4 ORIENTE, COL. OBRERA; LOMAS DEL VENADO EN TUXTLA GUTIERREZ, CHIAPAS.</t>
  </si>
  <si>
    <t>COL. OBRERA</t>
  </si>
  <si>
    <t>0075</t>
  </si>
  <si>
    <t>REHABILITACION DE RED DE DRENAJE SANITARIO Y AGUA POTABLE EN AV. PALMA COCOTEROS ENTRE CALLE PALMA BLANCA Y CALLE PALMA YUCA, FRACCIONAMIENTO LAS PALMAS EN TUXTLA GUTIERREZ, CHIAPAS</t>
  </si>
  <si>
    <t>COL. LAS PALMAS</t>
  </si>
  <si>
    <t>00027</t>
  </si>
  <si>
    <t>00028</t>
  </si>
  <si>
    <t>00029</t>
  </si>
  <si>
    <t>00030</t>
  </si>
  <si>
    <t>00031</t>
  </si>
  <si>
    <t>00032</t>
  </si>
  <si>
    <t>00033</t>
  </si>
  <si>
    <t>00036</t>
  </si>
  <si>
    <t>INSTRUMENTAL MEDICO Y DE LABORATORIO</t>
  </si>
  <si>
    <t>INFRAESTRUCTURA PARA DRENAJE Y ALCANTARILLADO</t>
  </si>
  <si>
    <t>EJERCICIO 2018</t>
  </si>
  <si>
    <t>PRESUPUESTO ANUAL DE EGRESOS PARA EL EJERCICIO 2018</t>
  </si>
  <si>
    <t>EGRESOS</t>
  </si>
  <si>
    <t>1000.- SERVICIOS PERSONALES</t>
  </si>
  <si>
    <t>2000.- MATERIALES Y SUMINISTROS</t>
  </si>
  <si>
    <t>3000.- SERVICIOS GENERALES</t>
  </si>
  <si>
    <t>4000.- TRANSFERENCIAS, ASIGNACIONES, SUBSIDIOS Y OTRAS AYUDAS</t>
  </si>
  <si>
    <t>5000.- BIENES MUEBLES, INMUEBLES E INTANGIBLES</t>
  </si>
  <si>
    <t>6000.- INVERSION PUBLICA</t>
  </si>
  <si>
    <t>9000.- DEUDA PUBLICA</t>
  </si>
  <si>
    <t>Subrogaciones</t>
  </si>
  <si>
    <t>Remuneraciones por Horas Extraordinarias</t>
  </si>
  <si>
    <t>JUSTICIA</t>
  </si>
  <si>
    <t>PROCURADURIA DE JUSTICIA</t>
  </si>
  <si>
    <t xml:space="preserve">DESARROLLO SOCIAL </t>
  </si>
  <si>
    <t>AGROPECUARIA, SILVICULTURA, PESCA Y CAZA</t>
  </si>
  <si>
    <t>100500</t>
  </si>
  <si>
    <t>INSTITUTO CIUDADANO DE PLANEACION MUNICIPAL PARA EL DESARROLLO SUSTENTABLE (ICIPLAM)</t>
  </si>
  <si>
    <t>Liquidaciones e Indemnizaciones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</si>
</sst>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 #,##0.00_-;_-* &quot;-&quot;??_-;_-@"/>
    <numFmt numFmtId="165" formatCode="_-&quot;$&quot;* #,##0.00_-;\-&quot;$&quot;* #,##0.00_-;_-&quot;$&quot;* &quot;-&quot;??_-;_-@"/>
    <numFmt numFmtId="166" formatCode="_-* #,##0.000_-;\-* #,##0.000_-;_-* &quot;-&quot;??.0_-;_-@"/>
    <numFmt numFmtId="167" formatCode="#,##0.00;\(#,##0.00\)"/>
    <numFmt numFmtId="168" formatCode="#,##0.00_ ;\-#,##0.00\ "/>
    <numFmt numFmtId="169" formatCode="00"/>
    <numFmt numFmtId="170" formatCode="&quot;$&quot;#,##0.00"/>
    <numFmt numFmtId="171" formatCode="_-* #,##0_-;\-* #,##0_-;_-* &quot;-&quot;??_-;_-@"/>
    <numFmt numFmtId="172" formatCode="_-* #,##0_-;\-* #,##0_-;_-* &quot;-&quot;??_-;_-@_-"/>
  </numFmts>
  <fonts count="46" x14ac:knownFonts="1">
    <font>
      <sz val="11"/>
      <color rgb="FF000000"/>
      <name val="Calibri"/>
    </font>
    <font>
      <sz val="11"/>
      <name val="Arial"/>
      <family val="2"/>
    </font>
    <font>
      <b/>
      <sz val="12"/>
      <color rgb="FF000000"/>
      <name val="Arial"/>
      <family val="2"/>
    </font>
    <font>
      <sz val="12"/>
      <color rgb="FF000000"/>
      <name val="Arial"/>
      <family val="2"/>
    </font>
    <font>
      <sz val="11"/>
      <name val="Calibri"/>
      <family val="2"/>
    </font>
    <font>
      <b/>
      <sz val="10"/>
      <color rgb="FF000000"/>
      <name val="Arial"/>
      <family val="2"/>
    </font>
    <font>
      <sz val="10"/>
      <color rgb="FF000000"/>
      <name val="Arial"/>
      <family val="2"/>
    </font>
    <font>
      <b/>
      <u/>
      <sz val="12"/>
      <color rgb="FF000000"/>
      <name val="Arial"/>
      <family val="2"/>
    </font>
    <font>
      <b/>
      <u/>
      <sz val="12"/>
      <color rgb="FF000000"/>
      <name val="Arial"/>
      <family val="2"/>
    </font>
    <font>
      <sz val="11"/>
      <color rgb="FF000000"/>
      <name val="Arial"/>
      <family val="2"/>
    </font>
    <font>
      <b/>
      <sz val="18"/>
      <color rgb="FFFF0000"/>
      <name val="Arial"/>
      <family val="2"/>
    </font>
    <font>
      <b/>
      <sz val="12"/>
      <name val="Arial"/>
      <family val="2"/>
    </font>
    <font>
      <sz val="12"/>
      <name val="Arial"/>
      <family val="2"/>
    </font>
    <font>
      <sz val="12"/>
      <name val="Arial Narrow"/>
      <family val="2"/>
    </font>
    <font>
      <b/>
      <i/>
      <sz val="12"/>
      <name val="Arial"/>
      <family val="2"/>
    </font>
    <font>
      <i/>
      <sz val="12"/>
      <name val="Arial"/>
      <family val="2"/>
    </font>
    <font>
      <i/>
      <sz val="12"/>
      <name val="Arial Narrow"/>
      <family val="2"/>
    </font>
    <font>
      <sz val="11"/>
      <color rgb="FF000000"/>
      <name val="Calibri"/>
      <family val="2"/>
    </font>
    <font>
      <sz val="10"/>
      <color rgb="FF000000"/>
      <name val="Arial"/>
      <family val="2"/>
    </font>
    <font>
      <sz val="10"/>
      <name val="Arial"/>
      <family val="2"/>
    </font>
    <font>
      <sz val="9"/>
      <name val="Arial"/>
      <family val="2"/>
    </font>
    <font>
      <sz val="8"/>
      <name val="Arial"/>
      <family val="2"/>
    </font>
    <font>
      <sz val="11"/>
      <name val="Arial"/>
      <family val="2"/>
    </font>
    <font>
      <b/>
      <sz val="16"/>
      <name val="Arial"/>
      <family val="2"/>
    </font>
    <font>
      <sz val="11"/>
      <color rgb="FF000000"/>
      <name val="Arial"/>
      <family val="2"/>
    </font>
    <font>
      <b/>
      <sz val="8"/>
      <name val="Arial"/>
      <family val="2"/>
    </font>
    <font>
      <b/>
      <sz val="11"/>
      <name val="Arial"/>
      <family val="2"/>
    </font>
    <font>
      <b/>
      <sz val="14"/>
      <name val="Arial"/>
      <family val="2"/>
    </font>
    <font>
      <b/>
      <sz val="9"/>
      <name val="Arial"/>
      <family val="2"/>
    </font>
    <font>
      <b/>
      <sz val="10"/>
      <name val="Arial"/>
      <family val="2"/>
    </font>
    <font>
      <sz val="9"/>
      <color rgb="FF000000"/>
      <name val="Arial"/>
      <family val="2"/>
    </font>
    <font>
      <b/>
      <i/>
      <sz val="10"/>
      <name val="Arial"/>
      <family val="2"/>
    </font>
    <font>
      <sz val="8"/>
      <color rgb="FF000000"/>
      <name val="Arial"/>
      <family val="2"/>
    </font>
    <font>
      <b/>
      <u/>
      <sz val="10"/>
      <name val="Arial"/>
      <family val="2"/>
    </font>
    <font>
      <u/>
      <sz val="10"/>
      <name val="Arial"/>
      <family val="2"/>
    </font>
    <font>
      <b/>
      <sz val="10"/>
      <color rgb="FF000000"/>
      <name val="Arial"/>
      <family val="2"/>
    </font>
    <font>
      <b/>
      <sz val="13"/>
      <name val="Arial"/>
      <family val="2"/>
    </font>
    <font>
      <sz val="13"/>
      <color rgb="FF000000"/>
      <name val="Arial"/>
      <family val="2"/>
    </font>
    <font>
      <sz val="10"/>
      <color rgb="FF000000"/>
      <name val="Calibri"/>
      <family val="2"/>
    </font>
    <font>
      <sz val="14"/>
      <color rgb="FF000000"/>
      <name val="Arial"/>
      <family val="2"/>
    </font>
    <font>
      <sz val="14"/>
      <name val="Arial"/>
      <family val="2"/>
    </font>
    <font>
      <i/>
      <sz val="10"/>
      <name val="Arial"/>
      <family val="2"/>
    </font>
    <font>
      <b/>
      <i/>
      <sz val="9"/>
      <name val="Arial"/>
      <family val="2"/>
    </font>
    <font>
      <i/>
      <sz val="9"/>
      <name val="Arial"/>
      <family val="2"/>
    </font>
    <font>
      <sz val="9"/>
      <color rgb="FF000000"/>
      <name val="Calibri"/>
      <family val="2"/>
    </font>
    <font>
      <b/>
      <i/>
      <sz val="8"/>
      <name val="Arial"/>
      <family val="2"/>
    </font>
  </fonts>
  <fills count="5">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9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right/>
      <top style="medium">
        <color rgb="FF000000"/>
      </top>
      <bottom style="medium">
        <color rgb="FF000000"/>
      </bottom>
      <diagonal/>
    </border>
    <border>
      <left style="medium">
        <color rgb="FF000000"/>
      </left>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hair">
        <color rgb="FF000000"/>
      </top>
      <bottom style="hair">
        <color rgb="FF000000"/>
      </bottom>
      <diagonal/>
    </border>
    <border>
      <left style="medium">
        <color rgb="FF000000"/>
      </left>
      <right style="medium">
        <color rgb="FF000000"/>
      </right>
      <top style="hair">
        <color rgb="FF000000"/>
      </top>
      <bottom/>
      <diagonal/>
    </border>
    <border>
      <left style="medium">
        <color rgb="FF000000"/>
      </left>
      <right/>
      <top/>
      <bottom style="hair">
        <color rgb="FF000000"/>
      </bottom>
      <diagonal/>
    </border>
    <border>
      <left style="medium">
        <color rgb="FF000000"/>
      </left>
      <right style="medium">
        <color rgb="FF000000"/>
      </right>
      <top/>
      <bottom/>
      <diagonal/>
    </border>
    <border>
      <left/>
      <right style="medium">
        <color rgb="FF000000"/>
      </right>
      <top/>
      <bottom style="hair">
        <color rgb="FF000000"/>
      </bottom>
      <diagonal/>
    </border>
    <border>
      <left style="medium">
        <color rgb="FF000000"/>
      </left>
      <right style="medium">
        <color rgb="FF000000"/>
      </right>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diagonal/>
    </border>
    <border>
      <left/>
      <right style="thin">
        <color rgb="FF000000"/>
      </right>
      <top/>
      <bottom/>
      <diagonal/>
    </border>
    <border>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style="thin">
        <color rgb="FF000000"/>
      </left>
      <right/>
      <top style="medium">
        <color rgb="FF000000"/>
      </top>
      <bottom style="medium">
        <color rgb="FF000000"/>
      </bottom>
      <diagonal/>
    </border>
    <border>
      <left/>
      <right style="thin">
        <color rgb="FFFFFFFF"/>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style="thin">
        <color rgb="FF000000"/>
      </left>
      <right style="medium">
        <color rgb="FF000000"/>
      </right>
      <top/>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hair">
        <color rgb="FF000000"/>
      </top>
      <bottom/>
      <diagonal/>
    </border>
    <border>
      <left/>
      <right style="medium">
        <color rgb="FF000000"/>
      </right>
      <top style="hair">
        <color rgb="FF000000"/>
      </top>
      <bottom/>
      <diagonal/>
    </border>
    <border>
      <left style="medium">
        <color rgb="FF000000"/>
      </left>
      <right/>
      <top style="dashed">
        <color rgb="FF000000"/>
      </top>
      <bottom style="medium">
        <color rgb="FF000000"/>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2">
    <xf numFmtId="0" fontId="0" fillId="0" borderId="0"/>
    <xf numFmtId="43" fontId="17" fillId="0" borderId="0" applyFont="0" applyFill="0" applyBorder="0" applyAlignment="0" applyProtection="0"/>
  </cellStyleXfs>
  <cellXfs count="589">
    <xf numFmtId="0" fontId="0" fillId="0" borderId="0" xfId="0" applyFont="1" applyAlignment="1"/>
    <xf numFmtId="0" fontId="2" fillId="0" borderId="0" xfId="0" applyFont="1" applyAlignment="1">
      <alignment vertical="center"/>
    </xf>
    <xf numFmtId="0" fontId="0" fillId="0" borderId="0" xfId="0" applyFont="1"/>
    <xf numFmtId="0" fontId="3" fillId="0" borderId="0" xfId="0" applyFont="1" applyAlignment="1">
      <alignment horizontal="center" vertical="center"/>
    </xf>
    <xf numFmtId="0" fontId="6" fillId="2" borderId="4" xfId="0" applyFont="1" applyFill="1" applyBorder="1"/>
    <xf numFmtId="0" fontId="3" fillId="0" borderId="0" xfId="0" applyFont="1"/>
    <xf numFmtId="0" fontId="5" fillId="3" borderId="7" xfId="0" applyFont="1" applyFill="1" applyBorder="1" applyAlignment="1">
      <alignment horizontal="center"/>
    </xf>
    <xf numFmtId="0" fontId="2" fillId="0" borderId="0" xfId="0" applyFont="1" applyAlignment="1">
      <alignment horizontal="center"/>
    </xf>
    <xf numFmtId="0" fontId="3" fillId="0" borderId="0" xfId="0" applyFont="1" applyAlignment="1">
      <alignment vertical="center"/>
    </xf>
    <xf numFmtId="164" fontId="6" fillId="2" borderId="10" xfId="0" applyNumberFormat="1" applyFont="1" applyFill="1" applyBorder="1" applyAlignment="1">
      <alignment vertical="center"/>
    </xf>
    <xf numFmtId="0" fontId="7" fillId="0" borderId="0" xfId="0" applyFont="1" applyAlignment="1">
      <alignment horizontal="left" vertical="center"/>
    </xf>
    <xf numFmtId="0" fontId="8" fillId="0" borderId="0" xfId="0" applyFont="1" applyAlignment="1">
      <alignment horizontal="left"/>
    </xf>
    <xf numFmtId="165" fontId="3" fillId="0" borderId="0" xfId="0" applyNumberFormat="1" applyFont="1"/>
    <xf numFmtId="164" fontId="6" fillId="2" borderId="13" xfId="0" applyNumberFormat="1" applyFont="1" applyFill="1" applyBorder="1" applyAlignment="1">
      <alignment vertical="center"/>
    </xf>
    <xf numFmtId="0" fontId="3" fillId="0" borderId="0" xfId="0" applyFont="1" applyAlignment="1">
      <alignment horizontal="left" vertical="center"/>
    </xf>
    <xf numFmtId="164" fontId="3" fillId="0" borderId="0" xfId="0" applyNumberFormat="1" applyFont="1" applyAlignment="1">
      <alignment vertical="center"/>
    </xf>
    <xf numFmtId="2" fontId="3" fillId="0" borderId="0" xfId="0" applyNumberFormat="1" applyFont="1" applyAlignment="1">
      <alignment horizontal="center" vertical="center"/>
    </xf>
    <xf numFmtId="164" fontId="6" fillId="2" borderId="17" xfId="0" applyNumberFormat="1" applyFont="1" applyFill="1" applyBorder="1" applyAlignment="1">
      <alignment vertical="center"/>
    </xf>
    <xf numFmtId="164" fontId="5" fillId="2" borderId="4" xfId="0" applyNumberFormat="1" applyFont="1" applyFill="1" applyBorder="1"/>
    <xf numFmtId="2" fontId="2" fillId="0" borderId="0" xfId="0" applyNumberFormat="1" applyFont="1" applyAlignment="1">
      <alignment horizontal="center"/>
    </xf>
    <xf numFmtId="0" fontId="5" fillId="2" borderId="4" xfId="0" applyFont="1" applyFill="1" applyBorder="1"/>
    <xf numFmtId="2" fontId="3" fillId="0" borderId="0" xfId="0" applyNumberFormat="1" applyFont="1" applyAlignment="1">
      <alignment horizontal="center"/>
    </xf>
    <xf numFmtId="165" fontId="6" fillId="2" borderId="20" xfId="0" applyNumberFormat="1" applyFont="1" applyFill="1" applyBorder="1" applyAlignment="1">
      <alignment vertical="center"/>
    </xf>
    <xf numFmtId="164" fontId="2" fillId="0" borderId="0" xfId="0" applyNumberFormat="1" applyFont="1"/>
    <xf numFmtId="165" fontId="3" fillId="0" borderId="0" xfId="0" applyNumberFormat="1" applyFont="1" applyAlignment="1">
      <alignment vertical="center"/>
    </xf>
    <xf numFmtId="165" fontId="6" fillId="2" borderId="23" xfId="0" applyNumberFormat="1" applyFont="1" applyFill="1" applyBorder="1" applyAlignment="1">
      <alignment vertical="center"/>
    </xf>
    <xf numFmtId="166" fontId="0" fillId="0" borderId="0" xfId="0" applyNumberFormat="1" applyFont="1" applyAlignment="1"/>
    <xf numFmtId="0" fontId="0" fillId="0" borderId="0" xfId="0" applyFont="1" applyAlignment="1"/>
    <xf numFmtId="165" fontId="6" fillId="2" borderId="28" xfId="0" applyNumberFormat="1" applyFont="1" applyFill="1" applyBorder="1" applyAlignment="1">
      <alignment vertical="center"/>
    </xf>
    <xf numFmtId="0" fontId="6" fillId="2" borderId="29" xfId="0" applyFont="1" applyFill="1" applyBorder="1"/>
    <xf numFmtId="165" fontId="6" fillId="2" borderId="31" xfId="0" applyNumberFormat="1" applyFont="1" applyFill="1" applyBorder="1" applyAlignment="1">
      <alignment vertical="center"/>
    </xf>
    <xf numFmtId="165" fontId="0" fillId="0" borderId="0" xfId="0" applyNumberFormat="1" applyFont="1"/>
    <xf numFmtId="0" fontId="9" fillId="2" borderId="32" xfId="0" applyFont="1" applyFill="1" applyBorder="1"/>
    <xf numFmtId="165" fontId="3" fillId="0" borderId="0" xfId="0" applyNumberFormat="1" applyFont="1" applyAlignment="1"/>
    <xf numFmtId="0" fontId="6" fillId="2" borderId="33" xfId="0" applyFont="1" applyFill="1" applyBorder="1"/>
    <xf numFmtId="165" fontId="6" fillId="2" borderId="34" xfId="0" applyNumberFormat="1" applyFont="1" applyFill="1" applyBorder="1" applyAlignment="1">
      <alignment vertical="center"/>
    </xf>
    <xf numFmtId="0" fontId="9" fillId="2" borderId="23" xfId="0" applyFont="1" applyFill="1" applyBorder="1"/>
    <xf numFmtId="165" fontId="2" fillId="0" borderId="0" xfId="0" applyNumberFormat="1" applyFont="1"/>
    <xf numFmtId="165" fontId="6" fillId="2" borderId="34" xfId="0" applyNumberFormat="1" applyFont="1" applyFill="1" applyBorder="1"/>
    <xf numFmtId="164" fontId="3" fillId="0" borderId="0" xfId="0" applyNumberFormat="1" applyFont="1"/>
    <xf numFmtId="0" fontId="10" fillId="0" borderId="0" xfId="0" applyFont="1"/>
    <xf numFmtId="165" fontId="6" fillId="2" borderId="37" xfId="0" applyNumberFormat="1" applyFont="1" applyFill="1" applyBorder="1"/>
    <xf numFmtId="0" fontId="9" fillId="2" borderId="38" xfId="0" applyFont="1" applyFill="1" applyBorder="1"/>
    <xf numFmtId="165" fontId="5" fillId="2" borderId="4" xfId="0" applyNumberFormat="1" applyFont="1" applyFill="1" applyBorder="1"/>
    <xf numFmtId="0" fontId="6" fillId="0" borderId="0" xfId="0" applyFont="1"/>
    <xf numFmtId="0" fontId="9" fillId="0" borderId="0" xfId="0" applyFont="1"/>
    <xf numFmtId="164" fontId="1" fillId="0" borderId="0" xfId="0" applyNumberFormat="1" applyFont="1" applyAlignment="1">
      <alignment horizontal="right"/>
    </xf>
    <xf numFmtId="164" fontId="0" fillId="0" borderId="0" xfId="0" applyNumberFormat="1" applyFont="1"/>
    <xf numFmtId="0" fontId="12" fillId="0" borderId="0" xfId="0" applyFont="1"/>
    <xf numFmtId="0" fontId="11" fillId="0" borderId="0" xfId="0" applyFont="1"/>
    <xf numFmtId="164" fontId="13" fillId="0" borderId="0" xfId="0" applyNumberFormat="1" applyFont="1"/>
    <xf numFmtId="0" fontId="13" fillId="0" borderId="0" xfId="0" applyFont="1"/>
    <xf numFmtId="164" fontId="12" fillId="0" borderId="0" xfId="0" applyNumberFormat="1" applyFont="1"/>
    <xf numFmtId="0" fontId="15" fillId="0" borderId="0" xfId="0" applyFont="1"/>
    <xf numFmtId="0" fontId="16" fillId="0" borderId="0" xfId="0" applyFont="1"/>
    <xf numFmtId="0" fontId="14" fillId="0" borderId="0" xfId="0" applyFont="1"/>
    <xf numFmtId="164" fontId="16" fillId="0" borderId="0" xfId="0" applyNumberFormat="1" applyFont="1"/>
    <xf numFmtId="164" fontId="0" fillId="0" borderId="0" xfId="0" applyNumberFormat="1" applyFont="1" applyAlignment="1"/>
    <xf numFmtId="0" fontId="0" fillId="0" borderId="0" xfId="0" applyFont="1" applyAlignment="1"/>
    <xf numFmtId="0" fontId="0" fillId="0" borderId="0" xfId="0" applyFont="1" applyFill="1" applyAlignment="1"/>
    <xf numFmtId="0" fontId="0" fillId="0" borderId="4" xfId="0" applyFont="1" applyFill="1" applyBorder="1"/>
    <xf numFmtId="0" fontId="18" fillId="0" borderId="0" xfId="0" applyFont="1" applyAlignment="1">
      <alignment vertical="center"/>
    </xf>
    <xf numFmtId="0" fontId="18" fillId="0" borderId="4" xfId="0" applyFont="1" applyFill="1" applyBorder="1" applyAlignment="1">
      <alignment vertical="top"/>
    </xf>
    <xf numFmtId="43" fontId="0" fillId="0" borderId="0" xfId="1" applyFont="1"/>
    <xf numFmtId="0" fontId="18" fillId="0" borderId="0" xfId="0" applyFont="1" applyFill="1" applyAlignment="1">
      <alignment vertical="center"/>
    </xf>
    <xf numFmtId="0" fontId="18" fillId="0" borderId="4" xfId="0" applyFont="1" applyFill="1" applyBorder="1" applyAlignment="1">
      <alignment vertical="center"/>
    </xf>
    <xf numFmtId="0" fontId="18" fillId="0" borderId="4" xfId="0" applyFont="1" applyFill="1" applyBorder="1" applyAlignment="1">
      <alignment horizontal="center" vertical="center"/>
    </xf>
    <xf numFmtId="43" fontId="0" fillId="0" borderId="0" xfId="0" applyNumberFormat="1" applyFont="1" applyAlignment="1"/>
    <xf numFmtId="4" fontId="19" fillId="0" borderId="4" xfId="0" applyNumberFormat="1" applyFont="1" applyFill="1" applyBorder="1" applyAlignment="1">
      <alignment vertical="center"/>
    </xf>
    <xf numFmtId="49" fontId="19" fillId="0" borderId="0" xfId="0" applyNumberFormat="1" applyFont="1" applyFill="1" applyAlignment="1">
      <alignment horizontal="center" vertical="center"/>
    </xf>
    <xf numFmtId="49" fontId="19" fillId="0" borderId="4"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0" fontId="19" fillId="0" borderId="4" xfId="0" applyFont="1" applyFill="1" applyBorder="1" applyAlignment="1">
      <alignment vertical="center"/>
    </xf>
    <xf numFmtId="164" fontId="19" fillId="0" borderId="4" xfId="0" applyNumberFormat="1" applyFont="1" applyFill="1" applyBorder="1" applyAlignment="1">
      <alignment vertical="center"/>
    </xf>
    <xf numFmtId="164" fontId="19" fillId="0" borderId="0" xfId="0" applyNumberFormat="1" applyFont="1" applyFill="1" applyAlignment="1">
      <alignment vertical="center"/>
    </xf>
    <xf numFmtId="0" fontId="0" fillId="0" borderId="0" xfId="0" applyFont="1" applyAlignment="1"/>
    <xf numFmtId="0" fontId="20" fillId="0" borderId="0" xfId="0" applyFont="1" applyAlignment="1">
      <alignment horizontal="center" vertical="center"/>
    </xf>
    <xf numFmtId="49" fontId="20" fillId="2" borderId="44" xfId="0" applyNumberFormat="1" applyFont="1" applyFill="1" applyBorder="1" applyAlignment="1">
      <alignment horizontal="left" vertical="center"/>
    </xf>
    <xf numFmtId="49" fontId="20" fillId="2" borderId="44" xfId="0" applyNumberFormat="1" applyFont="1" applyFill="1" applyBorder="1" applyAlignment="1">
      <alignment horizontal="justify" vertical="center"/>
    </xf>
    <xf numFmtId="49" fontId="20" fillId="0" borderId="44" xfId="0" applyNumberFormat="1" applyFont="1" applyBorder="1" applyAlignment="1">
      <alignment horizontal="left" vertical="center" wrapText="1"/>
    </xf>
    <xf numFmtId="0" fontId="22" fillId="0" borderId="0" xfId="0" applyFont="1" applyAlignment="1">
      <alignment horizontal="center" vertical="center"/>
    </xf>
    <xf numFmtId="0" fontId="25" fillId="0" borderId="0" xfId="0" applyFont="1"/>
    <xf numFmtId="0" fontId="21" fillId="0" borderId="0" xfId="0" applyFont="1" applyAlignment="1">
      <alignment horizontal="right"/>
    </xf>
    <xf numFmtId="0" fontId="22" fillId="0" borderId="0" xfId="0" applyFont="1"/>
    <xf numFmtId="0" fontId="24" fillId="0" borderId="0" xfId="0" applyFont="1"/>
    <xf numFmtId="0" fontId="26" fillId="0" borderId="0" xfId="0" applyFont="1" applyAlignment="1">
      <alignment horizontal="center" vertical="center"/>
    </xf>
    <xf numFmtId="14" fontId="21" fillId="0" borderId="0" xfId="0" applyNumberFormat="1" applyFont="1"/>
    <xf numFmtId="0" fontId="26" fillId="0" borderId="0" xfId="0" applyFont="1"/>
    <xf numFmtId="0" fontId="27" fillId="0" borderId="0" xfId="0" applyFont="1"/>
    <xf numFmtId="0" fontId="23" fillId="0" borderId="0" xfId="0" applyFont="1" applyAlignment="1">
      <alignment horizontal="center"/>
    </xf>
    <xf numFmtId="0" fontId="28" fillId="0" borderId="0" xfId="0" applyFont="1"/>
    <xf numFmtId="0" fontId="28" fillId="0" borderId="22" xfId="0" applyFont="1" applyBorder="1" applyAlignment="1">
      <alignment horizontal="center"/>
    </xf>
    <xf numFmtId="0" fontId="28" fillId="0" borderId="0" xfId="0" applyFont="1" applyAlignment="1">
      <alignment horizontal="center"/>
    </xf>
    <xf numFmtId="0" fontId="28" fillId="0" borderId="22" xfId="0" applyFont="1" applyBorder="1"/>
    <xf numFmtId="0" fontId="28" fillId="0" borderId="30" xfId="0" applyFont="1" applyBorder="1" applyAlignment="1">
      <alignment horizontal="center"/>
    </xf>
    <xf numFmtId="0" fontId="28" fillId="0" borderId="39" xfId="0" applyFont="1" applyBorder="1" applyAlignment="1">
      <alignment horizontal="center"/>
    </xf>
    <xf numFmtId="0" fontId="28" fillId="0" borderId="40" xfId="0" applyFont="1" applyBorder="1" applyAlignment="1">
      <alignment horizontal="center"/>
    </xf>
    <xf numFmtId="0" fontId="28" fillId="0" borderId="39" xfId="0" applyFont="1" applyBorder="1"/>
    <xf numFmtId="0" fontId="28" fillId="0" borderId="24" xfId="0" applyFont="1" applyBorder="1" applyAlignment="1">
      <alignment horizontal="center" vertical="center"/>
    </xf>
    <xf numFmtId="164" fontId="28" fillId="0" borderId="42" xfId="0" applyNumberFormat="1" applyFont="1" applyBorder="1"/>
    <xf numFmtId="4" fontId="28" fillId="0" borderId="22" xfId="0" applyNumberFormat="1" applyFont="1" applyBorder="1"/>
    <xf numFmtId="164" fontId="28" fillId="0" borderId="22" xfId="0" applyNumberFormat="1" applyFont="1" applyBorder="1"/>
    <xf numFmtId="164" fontId="28" fillId="0" borderId="25" xfId="0" applyNumberFormat="1" applyFont="1" applyBorder="1"/>
    <xf numFmtId="164" fontId="20" fillId="0" borderId="25" xfId="0" applyNumberFormat="1" applyFont="1" applyBorder="1"/>
    <xf numFmtId="164" fontId="20" fillId="0" borderId="22" xfId="0" applyNumberFormat="1" applyFont="1" applyBorder="1"/>
    <xf numFmtId="0" fontId="20" fillId="0" borderId="0" xfId="0" applyFont="1"/>
    <xf numFmtId="0" fontId="20" fillId="0" borderId="35" xfId="0" applyFont="1" applyBorder="1" applyAlignment="1">
      <alignment horizontal="center" vertical="center"/>
    </xf>
    <xf numFmtId="164" fontId="20" fillId="2" borderId="44" xfId="0" applyNumberFormat="1" applyFont="1" applyFill="1" applyBorder="1"/>
    <xf numFmtId="4" fontId="20" fillId="0" borderId="30" xfId="0" applyNumberFormat="1" applyFont="1" applyBorder="1"/>
    <xf numFmtId="164" fontId="20" fillId="0" borderId="30" xfId="0" applyNumberFormat="1" applyFont="1" applyBorder="1"/>
    <xf numFmtId="164" fontId="20" fillId="0" borderId="0" xfId="0" applyNumberFormat="1" applyFont="1"/>
    <xf numFmtId="164" fontId="28" fillId="0" borderId="30" xfId="0" applyNumberFormat="1" applyFont="1" applyBorder="1"/>
    <xf numFmtId="164" fontId="28" fillId="0" borderId="0" xfId="0" applyNumberFormat="1" applyFont="1"/>
    <xf numFmtId="4" fontId="20" fillId="2" borderId="44" xfId="0" applyNumberFormat="1" applyFont="1" applyFill="1" applyBorder="1"/>
    <xf numFmtId="4" fontId="20" fillId="0" borderId="30" xfId="0" applyNumberFormat="1" applyFont="1" applyBorder="1" applyAlignment="1"/>
    <xf numFmtId="164" fontId="30" fillId="2" borderId="30" xfId="0" applyNumberFormat="1" applyFont="1" applyFill="1" applyBorder="1" applyAlignment="1">
      <alignment horizontal="right"/>
    </xf>
    <xf numFmtId="49" fontId="20" fillId="0" borderId="44" xfId="0" applyNumberFormat="1" applyFont="1" applyBorder="1" applyAlignment="1">
      <alignment horizontal="right"/>
    </xf>
    <xf numFmtId="164" fontId="20" fillId="0" borderId="47" xfId="0" applyNumberFormat="1" applyFont="1" applyBorder="1"/>
    <xf numFmtId="164" fontId="20" fillId="0" borderId="39" xfId="0" applyNumberFormat="1" applyFont="1" applyBorder="1"/>
    <xf numFmtId="164" fontId="28" fillId="0" borderId="39" xfId="0" applyNumberFormat="1" applyFont="1" applyBorder="1"/>
    <xf numFmtId="164" fontId="28" fillId="0" borderId="6" xfId="0" applyNumberFormat="1" applyFont="1" applyBorder="1"/>
    <xf numFmtId="164" fontId="28" fillId="0" borderId="7" xfId="0" applyNumberFormat="1" applyFont="1" applyBorder="1"/>
    <xf numFmtId="164" fontId="28" fillId="0" borderId="14" xfId="0" applyNumberFormat="1" applyFont="1" applyBorder="1"/>
    <xf numFmtId="49" fontId="28" fillId="0" borderId="44" xfId="0" applyNumberFormat="1" applyFont="1" applyBorder="1" applyAlignment="1">
      <alignment horizontal="right"/>
    </xf>
    <xf numFmtId="0" fontId="28" fillId="0" borderId="35" xfId="0" applyFont="1" applyBorder="1" applyAlignment="1">
      <alignment horizontal="center" vertical="center"/>
    </xf>
    <xf numFmtId="0" fontId="20" fillId="0" borderId="35" xfId="0" applyFont="1" applyBorder="1"/>
    <xf numFmtId="164" fontId="20" fillId="2" borderId="2" xfId="0" applyNumberFormat="1" applyFont="1" applyFill="1" applyBorder="1"/>
    <xf numFmtId="164" fontId="20" fillId="0" borderId="14" xfId="0" applyNumberFormat="1" applyFont="1" applyBorder="1"/>
    <xf numFmtId="164" fontId="20" fillId="0" borderId="7" xfId="0" applyNumberFormat="1" applyFont="1" applyBorder="1"/>
    <xf numFmtId="164" fontId="21" fillId="0" borderId="0" xfId="0" applyNumberFormat="1" applyFont="1"/>
    <xf numFmtId="0" fontId="20" fillId="0" borderId="0" xfId="0" applyFont="1" applyAlignment="1">
      <alignment horizontal="center"/>
    </xf>
    <xf numFmtId="49" fontId="21" fillId="0" borderId="44" xfId="0" applyNumberFormat="1" applyFont="1" applyBorder="1" applyAlignment="1">
      <alignment horizontal="justify"/>
    </xf>
    <xf numFmtId="0" fontId="21" fillId="0" borderId="44" xfId="0" applyFont="1" applyBorder="1"/>
    <xf numFmtId="0" fontId="21" fillId="0" borderId="44" xfId="0" applyFont="1" applyBorder="1" applyAlignment="1">
      <alignment horizontal="left"/>
    </xf>
    <xf numFmtId="49" fontId="21" fillId="0" borderId="44" xfId="0" applyNumberFormat="1" applyFont="1" applyBorder="1" applyAlignment="1">
      <alignment horizontal="left"/>
    </xf>
    <xf numFmtId="0" fontId="20" fillId="0" borderId="48" xfId="0" applyFont="1" applyBorder="1" applyAlignment="1">
      <alignment horizontal="center" vertical="center"/>
    </xf>
    <xf numFmtId="0" fontId="20" fillId="0" borderId="40" xfId="0" applyFont="1" applyBorder="1" applyAlignment="1">
      <alignment horizontal="center" vertical="center"/>
    </xf>
    <xf numFmtId="49" fontId="20" fillId="0" borderId="47" xfId="0" applyNumberFormat="1" applyFont="1" applyBorder="1" applyAlignment="1">
      <alignment horizontal="right"/>
    </xf>
    <xf numFmtId="0" fontId="20" fillId="0" borderId="39" xfId="0" applyFont="1" applyBorder="1"/>
    <xf numFmtId="0" fontId="20" fillId="0" borderId="30" xfId="0" applyFont="1" applyBorder="1"/>
    <xf numFmtId="164" fontId="24" fillId="0" borderId="0" xfId="0" applyNumberFormat="1" applyFont="1"/>
    <xf numFmtId="164" fontId="28" fillId="0" borderId="18" xfId="0" applyNumberFormat="1" applyFont="1" applyBorder="1"/>
    <xf numFmtId="164" fontId="28" fillId="0" borderId="45" xfId="0" applyNumberFormat="1" applyFont="1" applyBorder="1"/>
    <xf numFmtId="164" fontId="28" fillId="0" borderId="36" xfId="0" applyNumberFormat="1" applyFont="1" applyBorder="1"/>
    <xf numFmtId="0" fontId="20" fillId="0" borderId="49" xfId="0" applyFont="1" applyBorder="1"/>
    <xf numFmtId="164" fontId="31" fillId="0" borderId="7" xfId="0" applyNumberFormat="1" applyFont="1" applyBorder="1"/>
    <xf numFmtId="0" fontId="22" fillId="0" borderId="30" xfId="0" applyFont="1" applyBorder="1"/>
    <xf numFmtId="164" fontId="22" fillId="0" borderId="22" xfId="0" applyNumberFormat="1" applyFont="1" applyBorder="1"/>
    <xf numFmtId="164" fontId="22" fillId="0" borderId="25" xfId="0" applyNumberFormat="1" applyFont="1" applyBorder="1"/>
    <xf numFmtId="0" fontId="22" fillId="0" borderId="25" xfId="0" applyFont="1" applyBorder="1"/>
    <xf numFmtId="164" fontId="22" fillId="0" borderId="30" xfId="0" applyNumberFormat="1" applyFont="1" applyBorder="1"/>
    <xf numFmtId="164" fontId="22" fillId="0" borderId="0" xfId="0" applyNumberFormat="1" applyFont="1"/>
    <xf numFmtId="0" fontId="26" fillId="0" borderId="5" xfId="0" applyFont="1" applyBorder="1" applyAlignment="1">
      <alignment horizontal="left" vertical="center"/>
    </xf>
    <xf numFmtId="0" fontId="26" fillId="0" borderId="14" xfId="0" applyFont="1" applyBorder="1" applyAlignment="1">
      <alignment horizontal="left" vertical="center"/>
    </xf>
    <xf numFmtId="0" fontId="26" fillId="0" borderId="6" xfId="0" applyFont="1" applyBorder="1" applyAlignment="1">
      <alignment horizontal="left" vertical="center"/>
    </xf>
    <xf numFmtId="164" fontId="28" fillId="0" borderId="40" xfId="0" applyNumberFormat="1" applyFont="1" applyBorder="1"/>
    <xf numFmtId="164" fontId="26" fillId="0" borderId="39" xfId="0" applyNumberFormat="1" applyFont="1" applyBorder="1"/>
    <xf numFmtId="164" fontId="31" fillId="0" borderId="39" xfId="0" applyNumberFormat="1" applyFont="1" applyBorder="1"/>
    <xf numFmtId="4" fontId="22" fillId="0" borderId="0" xfId="0" applyNumberFormat="1" applyFont="1"/>
    <xf numFmtId="165" fontId="22" fillId="0" borderId="0" xfId="0" applyNumberFormat="1" applyFont="1"/>
    <xf numFmtId="4" fontId="32" fillId="0" borderId="0" xfId="0" applyNumberFormat="1" applyFont="1"/>
    <xf numFmtId="0" fontId="24" fillId="0" borderId="0" xfId="0" applyFont="1" applyAlignment="1"/>
    <xf numFmtId="0" fontId="19" fillId="0" borderId="0" xfId="0" applyFont="1" applyAlignment="1">
      <alignment horizontal="right"/>
    </xf>
    <xf numFmtId="0" fontId="19" fillId="0" borderId="0" xfId="0" applyFont="1"/>
    <xf numFmtId="0" fontId="29" fillId="0" borderId="0" xfId="0" applyFont="1" applyAlignment="1">
      <alignment horizontal="center" vertical="center"/>
    </xf>
    <xf numFmtId="49" fontId="29" fillId="0" borderId="0" xfId="0" applyNumberFormat="1" applyFont="1" applyAlignment="1">
      <alignment vertical="center"/>
    </xf>
    <xf numFmtId="49" fontId="29" fillId="0" borderId="0" xfId="0" applyNumberFormat="1" applyFont="1" applyAlignment="1">
      <alignment horizontal="left" vertical="center"/>
    </xf>
    <xf numFmtId="49" fontId="29" fillId="0" borderId="0" xfId="0" applyNumberFormat="1"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19" fillId="0" borderId="0" xfId="0" applyFont="1" applyAlignment="1">
      <alignment horizontal="center" vertical="center"/>
    </xf>
    <xf numFmtId="164" fontId="29" fillId="0" borderId="0" xfId="0" applyNumberFormat="1" applyFont="1" applyAlignment="1">
      <alignment vertical="center"/>
    </xf>
    <xf numFmtId="164" fontId="29" fillId="0" borderId="0" xfId="0" applyNumberFormat="1" applyFont="1" applyAlignment="1">
      <alignment horizontal="center" vertical="center"/>
    </xf>
    <xf numFmtId="0" fontId="19" fillId="0" borderId="4" xfId="0" applyFont="1" applyFill="1" applyBorder="1" applyAlignment="1">
      <alignment horizontal="center" vertical="center"/>
    </xf>
    <xf numFmtId="0" fontId="29" fillId="0" borderId="4" xfId="0" applyFont="1" applyFill="1" applyBorder="1" applyAlignment="1">
      <alignment vertical="center"/>
    </xf>
    <xf numFmtId="49" fontId="18" fillId="0" borderId="4" xfId="0" applyNumberFormat="1" applyFont="1" applyFill="1" applyBorder="1" applyAlignment="1">
      <alignment vertical="top"/>
    </xf>
    <xf numFmtId="4" fontId="29" fillId="0" borderId="4" xfId="0" applyNumberFormat="1" applyFont="1" applyFill="1" applyBorder="1" applyAlignment="1">
      <alignment vertical="center"/>
    </xf>
    <xf numFmtId="0" fontId="24" fillId="0" borderId="0" xfId="0" applyFont="1" applyFill="1"/>
    <xf numFmtId="0" fontId="24" fillId="0" borderId="0" xfId="0" applyFont="1" applyFill="1" applyAlignment="1"/>
    <xf numFmtId="4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vertical="center"/>
    </xf>
    <xf numFmtId="4" fontId="19" fillId="0" borderId="0" xfId="0" applyNumberFormat="1" applyFont="1" applyFill="1" applyAlignment="1">
      <alignment vertical="center"/>
    </xf>
    <xf numFmtId="0" fontId="19" fillId="0" borderId="0" xfId="0" applyFont="1" applyFill="1" applyAlignment="1">
      <alignment horizontal="center" vertical="center"/>
    </xf>
    <xf numFmtId="0" fontId="29" fillId="0" borderId="0" xfId="0" applyFont="1" applyFill="1" applyAlignment="1">
      <alignment vertical="center"/>
    </xf>
    <xf numFmtId="4" fontId="29" fillId="0" borderId="0" xfId="0" applyNumberFormat="1" applyFont="1" applyFill="1" applyAlignment="1">
      <alignment vertical="center"/>
    </xf>
    <xf numFmtId="0" fontId="18" fillId="0" borderId="0" xfId="0" applyFont="1" applyFill="1" applyAlignment="1">
      <alignment vertical="top"/>
    </xf>
    <xf numFmtId="4" fontId="19" fillId="0" borderId="4" xfId="0" applyNumberFormat="1" applyFont="1" applyFill="1" applyBorder="1" applyAlignment="1">
      <alignment vertical="center" wrapText="1"/>
    </xf>
    <xf numFmtId="0" fontId="18" fillId="0" borderId="0" xfId="0" applyFont="1"/>
    <xf numFmtId="164" fontId="18" fillId="0" borderId="4" xfId="0" applyNumberFormat="1" applyFont="1" applyFill="1" applyBorder="1" applyAlignment="1">
      <alignment vertical="center"/>
    </xf>
    <xf numFmtId="164" fontId="18" fillId="0" borderId="0" xfId="0" applyNumberFormat="1" applyFont="1" applyFill="1" applyAlignment="1">
      <alignment vertical="center"/>
    </xf>
    <xf numFmtId="164" fontId="29" fillId="0" borderId="0" xfId="0" applyNumberFormat="1" applyFont="1" applyFill="1" applyAlignment="1">
      <alignment vertical="center"/>
    </xf>
    <xf numFmtId="4" fontId="18" fillId="0" borderId="4" xfId="0" applyNumberFormat="1" applyFont="1" applyFill="1" applyBorder="1" applyAlignment="1">
      <alignment vertical="center"/>
    </xf>
    <xf numFmtId="4" fontId="18" fillId="0" borderId="0" xfId="0" applyNumberFormat="1" applyFont="1" applyFill="1" applyAlignment="1">
      <alignment vertical="center"/>
    </xf>
    <xf numFmtId="4" fontId="19" fillId="0" borderId="4" xfId="0" applyNumberFormat="1" applyFont="1" applyFill="1" applyBorder="1" applyAlignment="1">
      <alignment horizontal="right" vertical="center"/>
    </xf>
    <xf numFmtId="4" fontId="18" fillId="0" borderId="4" xfId="0" applyNumberFormat="1" applyFont="1" applyFill="1" applyBorder="1" applyAlignment="1">
      <alignment horizontal="right" vertical="center"/>
    </xf>
    <xf numFmtId="0" fontId="18" fillId="0" borderId="0" xfId="0" applyFont="1" applyAlignment="1"/>
    <xf numFmtId="0" fontId="30" fillId="0" borderId="0" xfId="0" applyFont="1"/>
    <xf numFmtId="0" fontId="29" fillId="0" borderId="0" xfId="0" applyFont="1" applyAlignment="1">
      <alignment horizontal="center"/>
    </xf>
    <xf numFmtId="49" fontId="29" fillId="0" borderId="43" xfId="0" applyNumberFormat="1" applyFont="1" applyBorder="1" applyAlignment="1">
      <alignment horizontal="center" vertical="center"/>
    </xf>
    <xf numFmtId="0" fontId="29" fillId="0" borderId="43" xfId="0" applyFont="1" applyBorder="1" applyAlignment="1">
      <alignment horizontal="center" vertical="center"/>
    </xf>
    <xf numFmtId="0" fontId="29" fillId="0" borderId="43" xfId="0" applyFont="1" applyBorder="1" applyAlignment="1">
      <alignment horizontal="center" vertical="center" wrapText="1"/>
    </xf>
    <xf numFmtId="0" fontId="29" fillId="0" borderId="14" xfId="0" applyFont="1" applyBorder="1" applyAlignment="1">
      <alignment horizontal="center" vertical="center"/>
    </xf>
    <xf numFmtId="164" fontId="19" fillId="0" borderId="0" xfId="0" applyNumberFormat="1" applyFont="1" applyAlignment="1">
      <alignment horizontal="right"/>
    </xf>
    <xf numFmtId="0" fontId="19" fillId="0" borderId="0" xfId="0" applyFont="1" applyAlignment="1">
      <alignment horizontal="center"/>
    </xf>
    <xf numFmtId="164" fontId="29" fillId="0" borderId="0" xfId="0" applyNumberFormat="1" applyFont="1"/>
    <xf numFmtId="164" fontId="19" fillId="0" borderId="0" xfId="0" applyNumberFormat="1" applyFont="1"/>
    <xf numFmtId="0" fontId="38" fillId="0" borderId="0" xfId="0" applyFont="1" applyFill="1" applyAlignment="1"/>
    <xf numFmtId="4" fontId="19" fillId="0" borderId="0" xfId="0" applyNumberFormat="1" applyFont="1" applyFill="1" applyAlignment="1">
      <alignment horizontal="right" vertical="center"/>
    </xf>
    <xf numFmtId="0" fontId="38" fillId="0" borderId="4" xfId="0" applyFont="1" applyFill="1" applyBorder="1"/>
    <xf numFmtId="0" fontId="29" fillId="4" borderId="55" xfId="0" applyFont="1" applyFill="1" applyBorder="1" applyAlignment="1">
      <alignment horizontal="center" vertical="center" wrapText="1"/>
    </xf>
    <xf numFmtId="0" fontId="29" fillId="4" borderId="67" xfId="0" applyFont="1" applyFill="1" applyBorder="1" applyAlignment="1">
      <alignment horizontal="center" vertical="center" wrapText="1"/>
    </xf>
    <xf numFmtId="0" fontId="29" fillId="4" borderId="68" xfId="0" applyFont="1" applyFill="1" applyBorder="1" applyAlignment="1">
      <alignment horizontal="center" vertical="center" wrapText="1"/>
    </xf>
    <xf numFmtId="0" fontId="31" fillId="0" borderId="67" xfId="0" applyFont="1" applyBorder="1" applyAlignment="1">
      <alignment horizontal="center"/>
    </xf>
    <xf numFmtId="164" fontId="19" fillId="2" borderId="41" xfId="0" applyNumberFormat="1" applyFont="1" applyFill="1" applyBorder="1" applyAlignment="1">
      <alignment vertical="center"/>
    </xf>
    <xf numFmtId="0" fontId="19" fillId="0" borderId="41" xfId="0" applyFont="1" applyBorder="1" applyAlignment="1">
      <alignment vertical="center"/>
    </xf>
    <xf numFmtId="0" fontId="41" fillId="0" borderId="0" xfId="0" applyFont="1"/>
    <xf numFmtId="0" fontId="19" fillId="0" borderId="71" xfId="0" applyFont="1" applyBorder="1" applyAlignment="1">
      <alignment horizontal="center" vertical="center"/>
    </xf>
    <xf numFmtId="0" fontId="19" fillId="0" borderId="41" xfId="0" applyFont="1" applyBorder="1" applyAlignment="1">
      <alignment horizontal="center" vertical="center"/>
    </xf>
    <xf numFmtId="164" fontId="20" fillId="0" borderId="0" xfId="0" applyNumberFormat="1" applyFont="1" applyAlignment="1">
      <alignment horizontal="right"/>
    </xf>
    <xf numFmtId="49" fontId="20" fillId="0" borderId="69" xfId="0" applyNumberFormat="1" applyFont="1" applyBorder="1" applyAlignment="1">
      <alignment horizontal="center"/>
    </xf>
    <xf numFmtId="0" fontId="20" fillId="2" borderId="70" xfId="0" applyFont="1" applyFill="1" applyBorder="1" applyAlignment="1">
      <alignment horizontal="center" wrapText="1"/>
    </xf>
    <xf numFmtId="164" fontId="20" fillId="2" borderId="41" xfId="0" applyNumberFormat="1" applyFont="1" applyFill="1" applyBorder="1"/>
    <xf numFmtId="49" fontId="20" fillId="0" borderId="72" xfId="0" applyNumberFormat="1" applyFont="1" applyBorder="1" applyAlignment="1">
      <alignment horizontal="center" vertical="center"/>
    </xf>
    <xf numFmtId="49" fontId="20" fillId="0" borderId="73" xfId="0" applyNumberFormat="1" applyFont="1" applyBorder="1" applyAlignment="1">
      <alignment horizontal="center"/>
    </xf>
    <xf numFmtId="0" fontId="20" fillId="2" borderId="74" xfId="0" applyFont="1" applyFill="1" applyBorder="1" applyAlignment="1">
      <alignment horizontal="center" wrapText="1"/>
    </xf>
    <xf numFmtId="164" fontId="20" fillId="2" borderId="75" xfId="0" applyNumberFormat="1" applyFont="1" applyFill="1" applyBorder="1" applyAlignment="1">
      <alignment horizontal="right"/>
    </xf>
    <xf numFmtId="164" fontId="20" fillId="2" borderId="41" xfId="0" applyNumberFormat="1" applyFont="1" applyFill="1" applyBorder="1" applyAlignment="1">
      <alignment vertical="center"/>
    </xf>
    <xf numFmtId="0" fontId="20" fillId="0" borderId="41" xfId="0" applyFont="1" applyBorder="1" applyAlignment="1">
      <alignment vertical="center"/>
    </xf>
    <xf numFmtId="49" fontId="20" fillId="0" borderId="76" xfId="0" applyNumberFormat="1" applyFont="1" applyBorder="1" applyAlignment="1">
      <alignment horizontal="center" vertical="center"/>
    </xf>
    <xf numFmtId="169" fontId="43" fillId="0" borderId="0" xfId="0" applyNumberFormat="1" applyFont="1" applyAlignment="1">
      <alignment horizontal="center"/>
    </xf>
    <xf numFmtId="0" fontId="43" fillId="0" borderId="0" xfId="0" applyFont="1"/>
    <xf numFmtId="0" fontId="42" fillId="4" borderId="55" xfId="0" applyFont="1" applyFill="1" applyBorder="1" applyAlignment="1">
      <alignment horizontal="center" vertical="center" wrapText="1"/>
    </xf>
    <xf numFmtId="0" fontId="42" fillId="4" borderId="67" xfId="0" applyFont="1" applyFill="1" applyBorder="1" applyAlignment="1">
      <alignment horizontal="center" vertical="center" wrapText="1"/>
    </xf>
    <xf numFmtId="0" fontId="42" fillId="4" borderId="68" xfId="0" applyFont="1" applyFill="1" applyBorder="1" applyAlignment="1">
      <alignment horizontal="center" vertical="center" wrapText="1"/>
    </xf>
    <xf numFmtId="164" fontId="20" fillId="2" borderId="75" xfId="0" applyNumberFormat="1" applyFont="1" applyFill="1" applyBorder="1" applyAlignment="1">
      <alignment vertical="center"/>
    </xf>
    <xf numFmtId="164" fontId="20" fillId="0" borderId="41" xfId="0" applyNumberFormat="1" applyFont="1" applyBorder="1" applyAlignment="1">
      <alignment horizontal="right"/>
    </xf>
    <xf numFmtId="0" fontId="20" fillId="0" borderId="41" xfId="0" applyFont="1" applyBorder="1" applyAlignment="1">
      <alignment horizontal="center" vertical="center"/>
    </xf>
    <xf numFmtId="169" fontId="43" fillId="0" borderId="77" xfId="0" applyNumberFormat="1" applyFont="1" applyBorder="1"/>
    <xf numFmtId="169" fontId="43" fillId="0" borderId="67" xfId="0" applyNumberFormat="1" applyFont="1" applyBorder="1"/>
    <xf numFmtId="0" fontId="43" fillId="0" borderId="67" xfId="0" applyFont="1" applyBorder="1"/>
    <xf numFmtId="164" fontId="42" fillId="0" borderId="67" xfId="0" applyNumberFormat="1" applyFont="1" applyBorder="1"/>
    <xf numFmtId="0" fontId="43" fillId="0" borderId="68" xfId="0" applyFont="1" applyBorder="1"/>
    <xf numFmtId="164" fontId="43" fillId="0" borderId="0" xfId="0" applyNumberFormat="1" applyFont="1"/>
    <xf numFmtId="169" fontId="43" fillId="0" borderId="0" xfId="0" applyNumberFormat="1" applyFont="1"/>
    <xf numFmtId="0" fontId="44" fillId="0" borderId="0" xfId="0" applyFont="1" applyAlignment="1"/>
    <xf numFmtId="49" fontId="19" fillId="0" borderId="69" xfId="0" applyNumberFormat="1" applyFont="1" applyBorder="1" applyAlignment="1">
      <alignment horizontal="center" vertical="center"/>
    </xf>
    <xf numFmtId="49" fontId="19" fillId="0" borderId="84" xfId="0" applyNumberFormat="1" applyFont="1" applyBorder="1" applyAlignment="1">
      <alignment horizontal="center" vertical="center"/>
    </xf>
    <xf numFmtId="169" fontId="19" fillId="0" borderId="84" xfId="0" applyNumberFormat="1" applyFont="1" applyBorder="1" applyAlignment="1">
      <alignment horizontal="center" vertical="center"/>
    </xf>
    <xf numFmtId="0" fontId="19" fillId="0" borderId="84" xfId="0" applyFont="1" applyBorder="1" applyAlignment="1">
      <alignment horizontal="center" vertical="center"/>
    </xf>
    <xf numFmtId="0" fontId="19" fillId="0" borderId="84" xfId="0" applyFont="1" applyBorder="1" applyAlignment="1">
      <alignment horizontal="left" vertical="center" wrapText="1"/>
    </xf>
    <xf numFmtId="0" fontId="19" fillId="0" borderId="84" xfId="0" applyFont="1" applyBorder="1" applyAlignment="1">
      <alignment horizontal="center" vertical="center" wrapText="1"/>
    </xf>
    <xf numFmtId="164" fontId="19" fillId="2" borderId="72" xfId="0" applyNumberFormat="1" applyFont="1" applyFill="1" applyBorder="1" applyAlignment="1">
      <alignment vertical="center"/>
    </xf>
    <xf numFmtId="49" fontId="19" fillId="0" borderId="73" xfId="0" applyNumberFormat="1" applyFont="1" applyBorder="1" applyAlignment="1">
      <alignment horizontal="center" vertical="center"/>
    </xf>
    <xf numFmtId="49" fontId="19" fillId="0" borderId="71" xfId="0" applyNumberFormat="1" applyFont="1" applyBorder="1" applyAlignment="1">
      <alignment horizontal="center" vertical="center"/>
    </xf>
    <xf numFmtId="169" fontId="19" fillId="0" borderId="71" xfId="0" applyNumberFormat="1" applyFont="1" applyBorder="1" applyAlignment="1">
      <alignment horizontal="center" vertical="center"/>
    </xf>
    <xf numFmtId="0" fontId="19" fillId="0" borderId="71" xfId="0" applyFont="1" applyBorder="1" applyAlignment="1">
      <alignment horizontal="left" vertical="center" wrapText="1"/>
    </xf>
    <xf numFmtId="0" fontId="19" fillId="0" borderId="71" xfId="0" applyFont="1" applyBorder="1" applyAlignment="1">
      <alignment horizontal="center" vertical="center" wrapText="1"/>
    </xf>
    <xf numFmtId="164" fontId="19" fillId="2" borderId="76" xfId="0" applyNumberFormat="1" applyFont="1" applyFill="1" applyBorder="1" applyAlignment="1">
      <alignment vertical="center"/>
    </xf>
    <xf numFmtId="0" fontId="18" fillId="0" borderId="77" xfId="0" applyFont="1" applyBorder="1"/>
    <xf numFmtId="0" fontId="18" fillId="0" borderId="67" xfId="0" applyFont="1" applyBorder="1"/>
    <xf numFmtId="164" fontId="29" fillId="2" borderId="68" xfId="0" applyNumberFormat="1" applyFont="1" applyFill="1" applyBorder="1"/>
    <xf numFmtId="0" fontId="29" fillId="4" borderId="85" xfId="0" applyFont="1" applyFill="1" applyBorder="1" applyAlignment="1">
      <alignment horizontal="center" vertical="center" wrapText="1"/>
    </xf>
    <xf numFmtId="49" fontId="19" fillId="0" borderId="51" xfId="0" applyNumberFormat="1" applyFont="1" applyBorder="1" applyAlignment="1">
      <alignment horizontal="center" vertical="center"/>
    </xf>
    <xf numFmtId="164" fontId="19" fillId="2" borderId="84" xfId="0" applyNumberFormat="1" applyFont="1" applyFill="1" applyBorder="1" applyAlignment="1">
      <alignment vertical="center"/>
    </xf>
    <xf numFmtId="0" fontId="19" fillId="0" borderId="84" xfId="0" applyFont="1" applyBorder="1" applyAlignment="1">
      <alignment vertical="center"/>
    </xf>
    <xf numFmtId="0" fontId="19" fillId="0" borderId="72" xfId="0" applyFont="1" applyBorder="1" applyAlignment="1">
      <alignment horizontal="center" vertical="center"/>
    </xf>
    <xf numFmtId="49" fontId="19" fillId="0" borderId="41" xfId="0" applyNumberFormat="1" applyFont="1" applyBorder="1" applyAlignment="1">
      <alignment horizontal="center" vertical="center"/>
    </xf>
    <xf numFmtId="0" fontId="19" fillId="0" borderId="76" xfId="0" applyFont="1" applyBorder="1" applyAlignment="1">
      <alignment horizontal="center" vertical="center"/>
    </xf>
    <xf numFmtId="164" fontId="29" fillId="2" borderId="67" xfId="0" applyNumberFormat="1" applyFont="1" applyFill="1" applyBorder="1"/>
    <xf numFmtId="0" fontId="18" fillId="0" borderId="68" xfId="0" applyFont="1" applyBorder="1"/>
    <xf numFmtId="0" fontId="6" fillId="2" borderId="87" xfId="0" applyFont="1" applyFill="1" applyBorder="1"/>
    <xf numFmtId="165" fontId="6" fillId="2" borderId="88" xfId="0" applyNumberFormat="1" applyFont="1" applyFill="1" applyBorder="1"/>
    <xf numFmtId="0" fontId="9" fillId="2" borderId="28" xfId="0" applyFont="1" applyFill="1" applyBorder="1"/>
    <xf numFmtId="0" fontId="18" fillId="2" borderId="89" xfId="0" applyFont="1" applyFill="1" applyBorder="1"/>
    <xf numFmtId="43" fontId="0" fillId="0" borderId="0" xfId="0" applyNumberFormat="1" applyFont="1"/>
    <xf numFmtId="43" fontId="3" fillId="0" borderId="0" xfId="1" applyFont="1" applyAlignment="1">
      <alignment horizontal="center" vertical="center"/>
    </xf>
    <xf numFmtId="0" fontId="3" fillId="0" borderId="4" xfId="0" applyFont="1" applyBorder="1" applyAlignment="1">
      <alignment horizontal="center" vertical="center"/>
    </xf>
    <xf numFmtId="0" fontId="24" fillId="0" borderId="4" xfId="0" applyFont="1" applyBorder="1"/>
    <xf numFmtId="0" fontId="0" fillId="0" borderId="0" xfId="0" applyFont="1" applyAlignment="1"/>
    <xf numFmtId="0" fontId="30" fillId="0" borderId="0" xfId="0" applyFont="1" applyAlignment="1"/>
    <xf numFmtId="169" fontId="20" fillId="0" borderId="0" xfId="0" applyNumberFormat="1" applyFont="1" applyAlignment="1">
      <alignment horizontal="center"/>
    </xf>
    <xf numFmtId="0" fontId="0" fillId="0" borderId="0" xfId="0" applyFont="1" applyAlignment="1"/>
    <xf numFmtId="171" fontId="13" fillId="0" borderId="0" xfId="0" applyNumberFormat="1" applyFont="1"/>
    <xf numFmtId="172" fontId="13" fillId="0" borderId="0" xfId="1" applyNumberFormat="1" applyFont="1"/>
    <xf numFmtId="49" fontId="21" fillId="0" borderId="90" xfId="0" applyNumberFormat="1" applyFont="1" applyFill="1" applyBorder="1" applyAlignment="1">
      <alignment horizontal="center" vertical="center"/>
    </xf>
    <xf numFmtId="49" fontId="21" fillId="0" borderId="86" xfId="0" applyNumberFormat="1" applyFont="1" applyFill="1" applyBorder="1" applyAlignment="1">
      <alignment horizontal="center" vertical="center"/>
    </xf>
    <xf numFmtId="169" fontId="21" fillId="0" borderId="86" xfId="0" applyNumberFormat="1" applyFont="1" applyFill="1" applyBorder="1" applyAlignment="1">
      <alignment horizontal="center" vertical="center"/>
    </xf>
    <xf numFmtId="0" fontId="21" fillId="0" borderId="75" xfId="0" applyFont="1" applyBorder="1" applyAlignment="1">
      <alignment horizontal="justify" wrapText="1"/>
    </xf>
    <xf numFmtId="0" fontId="21" fillId="0" borderId="74" xfId="0" applyFont="1" applyBorder="1" applyAlignment="1">
      <alignment horizontal="center" wrapText="1"/>
    </xf>
    <xf numFmtId="0" fontId="21" fillId="2" borderId="74" xfId="0" applyFont="1" applyFill="1" applyBorder="1" applyAlignment="1">
      <alignment horizontal="center" wrapText="1"/>
    </xf>
    <xf numFmtId="164" fontId="21" fillId="2" borderId="75" xfId="0" applyNumberFormat="1" applyFont="1" applyFill="1" applyBorder="1" applyAlignment="1">
      <alignment horizontal="right"/>
    </xf>
    <xf numFmtId="164" fontId="21" fillId="2" borderId="41" xfId="0" applyNumberFormat="1" applyFont="1" applyFill="1" applyBorder="1"/>
    <xf numFmtId="0" fontId="21" fillId="0" borderId="59" xfId="0" applyFont="1" applyBorder="1" applyAlignment="1">
      <alignment vertical="center"/>
    </xf>
    <xf numFmtId="164" fontId="21" fillId="2" borderId="41" xfId="0" applyNumberFormat="1" applyFont="1" applyFill="1" applyBorder="1" applyAlignment="1">
      <alignment horizontal="center"/>
    </xf>
    <xf numFmtId="49" fontId="21" fillId="0" borderId="76" xfId="0" applyNumberFormat="1" applyFont="1" applyBorder="1" applyAlignment="1">
      <alignment horizontal="center"/>
    </xf>
    <xf numFmtId="0" fontId="20" fillId="0" borderId="75" xfId="0" applyFont="1" applyBorder="1" applyAlignment="1">
      <alignment horizontal="justify" wrapText="1"/>
    </xf>
    <xf numFmtId="0" fontId="20" fillId="0" borderId="74" xfId="0" applyFont="1" applyBorder="1" applyAlignment="1">
      <alignment horizontal="center" wrapText="1"/>
    </xf>
    <xf numFmtId="49" fontId="20" fillId="0" borderId="74" xfId="0" applyNumberFormat="1" applyFont="1" applyBorder="1" applyAlignment="1">
      <alignment horizontal="center"/>
    </xf>
    <xf numFmtId="169" fontId="20" fillId="0" borderId="74" xfId="0" applyNumberFormat="1" applyFont="1" applyBorder="1" applyAlignment="1">
      <alignment horizontal="center"/>
    </xf>
    <xf numFmtId="0" fontId="20" fillId="0" borderId="74" xfId="0" applyFont="1" applyBorder="1" applyAlignment="1">
      <alignment horizontal="center"/>
    </xf>
    <xf numFmtId="0" fontId="42" fillId="0" borderId="67" xfId="0" applyFont="1" applyBorder="1" applyAlignment="1">
      <alignment horizontal="justify" wrapText="1"/>
    </xf>
    <xf numFmtId="49" fontId="20" fillId="0" borderId="70" xfId="0" applyNumberFormat="1" applyFont="1" applyBorder="1" applyAlignment="1">
      <alignment horizontal="center"/>
    </xf>
    <xf numFmtId="169" fontId="20" fillId="0" borderId="70" xfId="0" applyNumberFormat="1" applyFont="1" applyBorder="1" applyAlignment="1">
      <alignment horizontal="center"/>
    </xf>
    <xf numFmtId="0" fontId="20" fillId="0" borderId="70" xfId="0" applyFont="1" applyBorder="1" applyAlignment="1">
      <alignment horizontal="center"/>
    </xf>
    <xf numFmtId="0" fontId="20" fillId="0" borderId="41" xfId="0" applyFont="1" applyBorder="1" applyAlignment="1">
      <alignment horizontal="justify" wrapText="1"/>
    </xf>
    <xf numFmtId="164" fontId="20" fillId="0" borderId="55" xfId="0" applyNumberFormat="1" applyFont="1" applyBorder="1" applyAlignment="1">
      <alignment vertical="center"/>
    </xf>
    <xf numFmtId="0" fontId="20" fillId="0" borderId="75" xfId="0" applyFont="1" applyBorder="1" applyAlignment="1">
      <alignment vertical="center"/>
    </xf>
    <xf numFmtId="0" fontId="20" fillId="0" borderId="75" xfId="0" applyFont="1" applyBorder="1" applyAlignment="1">
      <alignment horizontal="center" vertical="center"/>
    </xf>
    <xf numFmtId="164" fontId="20" fillId="0" borderId="75" xfId="0" applyNumberFormat="1" applyFont="1" applyBorder="1" applyAlignment="1">
      <alignment horizontal="right"/>
    </xf>
    <xf numFmtId="49" fontId="20" fillId="0" borderId="91" xfId="0" applyNumberFormat="1" applyFont="1" applyBorder="1" applyAlignment="1">
      <alignment horizontal="center"/>
    </xf>
    <xf numFmtId="169" fontId="20" fillId="0" borderId="36" xfId="0" applyNumberFormat="1" applyFont="1" applyBorder="1" applyAlignment="1">
      <alignment horizontal="center"/>
    </xf>
    <xf numFmtId="49" fontId="20" fillId="0" borderId="36" xfId="0" applyNumberFormat="1" applyFont="1" applyBorder="1" applyAlignment="1">
      <alignment horizontal="center"/>
    </xf>
    <xf numFmtId="0" fontId="20" fillId="0" borderId="58" xfId="0" applyFont="1" applyBorder="1" applyAlignment="1">
      <alignment horizontal="justify" wrapText="1"/>
    </xf>
    <xf numFmtId="0" fontId="25" fillId="4" borderId="55" xfId="0" applyFont="1" applyFill="1" applyBorder="1" applyAlignment="1">
      <alignment horizontal="center" vertical="center" wrapText="1"/>
    </xf>
    <xf numFmtId="0" fontId="25" fillId="4" borderId="67" xfId="0" applyFont="1" applyFill="1" applyBorder="1" applyAlignment="1">
      <alignment horizontal="center" vertical="center" wrapText="1"/>
    </xf>
    <xf numFmtId="0" fontId="25" fillId="4" borderId="68" xfId="0" applyFont="1" applyFill="1" applyBorder="1" applyAlignment="1">
      <alignment horizontal="center" vertical="center" wrapText="1"/>
    </xf>
    <xf numFmtId="169" fontId="21" fillId="0" borderId="77" xfId="0" applyNumberFormat="1" applyFont="1" applyBorder="1"/>
    <xf numFmtId="169" fontId="21" fillId="0" borderId="67" xfId="0" applyNumberFormat="1" applyFont="1" applyBorder="1"/>
    <xf numFmtId="0" fontId="21" fillId="0" borderId="67" xfId="0" applyFont="1" applyBorder="1"/>
    <xf numFmtId="0" fontId="45" fillId="0" borderId="67" xfId="0" applyFont="1" applyBorder="1" applyAlignment="1">
      <alignment horizontal="justify" wrapText="1"/>
    </xf>
    <xf numFmtId="164" fontId="25" fillId="0" borderId="67" xfId="0" applyNumberFormat="1" applyFont="1" applyBorder="1"/>
    <xf numFmtId="170" fontId="25" fillId="0" borderId="67" xfId="0" applyNumberFormat="1" applyFont="1" applyBorder="1"/>
    <xf numFmtId="0" fontId="21" fillId="0" borderId="67" xfId="0" applyFont="1" applyBorder="1" applyAlignment="1"/>
    <xf numFmtId="0" fontId="21" fillId="0" borderId="68" xfId="0" applyFont="1" applyBorder="1"/>
    <xf numFmtId="169" fontId="21" fillId="0" borderId="0" xfId="0" applyNumberFormat="1" applyFont="1" applyAlignment="1">
      <alignment horizontal="center"/>
    </xf>
    <xf numFmtId="0" fontId="21" fillId="0" borderId="0" xfId="0" applyFont="1"/>
    <xf numFmtId="0" fontId="6" fillId="2" borderId="87" xfId="0" applyFont="1" applyFill="1" applyBorder="1" applyAlignment="1">
      <alignment horizontal="left"/>
    </xf>
    <xf numFmtId="0" fontId="4" fillId="0" borderId="92" xfId="0" applyFont="1" applyBorder="1"/>
    <xf numFmtId="164" fontId="6" fillId="2" borderId="93" xfId="0" applyNumberFormat="1" applyFont="1" applyFill="1" applyBorder="1" applyAlignment="1">
      <alignment vertical="center"/>
    </xf>
    <xf numFmtId="0" fontId="0" fillId="0" borderId="0" xfId="0" applyFont="1" applyAlignment="1"/>
    <xf numFmtId="0" fontId="24" fillId="0" borderId="0" xfId="0" applyFont="1" applyAlignment="1"/>
    <xf numFmtId="43" fontId="18" fillId="0" borderId="0" xfId="0" applyNumberFormat="1" applyFont="1" applyAlignment="1"/>
    <xf numFmtId="164" fontId="24" fillId="0" borderId="0" xfId="0" applyNumberFormat="1" applyFont="1" applyAlignment="1"/>
    <xf numFmtId="0" fontId="0" fillId="0" borderId="0" xfId="0" applyFont="1" applyAlignment="1"/>
    <xf numFmtId="0" fontId="24" fillId="0" borderId="0" xfId="0" applyFont="1" applyAlignment="1"/>
    <xf numFmtId="0" fontId="0" fillId="0" borderId="0" xfId="0" applyFont="1" applyAlignment="1"/>
    <xf numFmtId="0" fontId="24" fillId="0" borderId="0" xfId="0" applyFont="1" applyAlignment="1"/>
    <xf numFmtId="4" fontId="24" fillId="0" borderId="0" xfId="0" applyNumberFormat="1" applyFont="1"/>
    <xf numFmtId="0" fontId="19" fillId="0" borderId="4" xfId="0" applyFont="1" applyFill="1" applyBorder="1" applyAlignment="1">
      <alignment wrapText="1"/>
    </xf>
    <xf numFmtId="0" fontId="19" fillId="0" borderId="4" xfId="0" applyFont="1" applyFill="1" applyBorder="1" applyAlignment="1">
      <alignment horizontal="right" vertical="center"/>
    </xf>
    <xf numFmtId="164" fontId="19" fillId="0" borderId="4" xfId="0" applyNumberFormat="1" applyFont="1" applyFill="1" applyBorder="1" applyAlignment="1">
      <alignment horizontal="right" vertical="center"/>
    </xf>
    <xf numFmtId="164" fontId="19" fillId="0" borderId="4" xfId="0" applyNumberFormat="1" applyFont="1" applyFill="1" applyBorder="1" applyAlignment="1">
      <alignment horizontal="center" vertical="center" wrapText="1"/>
    </xf>
    <xf numFmtId="0" fontId="18" fillId="0" borderId="4" xfId="0" applyFont="1" applyFill="1" applyBorder="1" applyAlignment="1">
      <alignment wrapText="1"/>
    </xf>
    <xf numFmtId="0" fontId="35" fillId="0" borderId="4" xfId="0" applyFont="1" applyFill="1" applyBorder="1" applyAlignment="1">
      <alignment vertical="center"/>
    </xf>
    <xf numFmtId="0" fontId="35" fillId="0" borderId="4" xfId="0" applyFont="1" applyFill="1" applyBorder="1" applyAlignment="1">
      <alignment horizontal="right" vertical="center"/>
    </xf>
    <xf numFmtId="164" fontId="35" fillId="0" borderId="4" xfId="0" applyNumberFormat="1" applyFont="1" applyFill="1" applyBorder="1" applyAlignment="1">
      <alignment wrapText="1"/>
    </xf>
    <xf numFmtId="0" fontId="0" fillId="0" borderId="0" xfId="0" applyFont="1" applyAlignment="1"/>
    <xf numFmtId="43" fontId="24" fillId="0" borderId="0" xfId="0" applyNumberFormat="1" applyFont="1" applyFill="1"/>
    <xf numFmtId="164" fontId="24" fillId="0" borderId="0" xfId="0" applyNumberFormat="1" applyFont="1" applyFill="1"/>
    <xf numFmtId="164" fontId="24" fillId="0" borderId="0" xfId="0" applyNumberFormat="1" applyFont="1" applyFill="1" applyAlignment="1"/>
    <xf numFmtId="43" fontId="0" fillId="0" borderId="0" xfId="0" applyNumberFormat="1" applyFont="1" applyFill="1" applyAlignment="1"/>
    <xf numFmtId="43" fontId="18" fillId="0" borderId="0" xfId="0" applyNumberFormat="1" applyFont="1" applyFill="1" applyAlignment="1"/>
    <xf numFmtId="0" fontId="18" fillId="0" borderId="0" xfId="0" applyFont="1" applyFill="1" applyAlignment="1"/>
    <xf numFmtId="43" fontId="24" fillId="0" borderId="0" xfId="0" applyNumberFormat="1" applyFont="1" applyFill="1" applyAlignment="1"/>
    <xf numFmtId="0" fontId="6" fillId="0" borderId="0" xfId="0" applyFont="1" applyFill="1" applyAlignment="1"/>
    <xf numFmtId="4" fontId="18" fillId="0" borderId="0" xfId="0" applyNumberFormat="1" applyFont="1" applyFill="1" applyAlignment="1"/>
    <xf numFmtId="4" fontId="24" fillId="0" borderId="0" xfId="0" applyNumberFormat="1" applyFont="1" applyFill="1" applyAlignment="1"/>
    <xf numFmtId="43" fontId="6" fillId="0" borderId="0" xfId="0" applyNumberFormat="1" applyFont="1" applyFill="1" applyAlignment="1"/>
    <xf numFmtId="49" fontId="29" fillId="0" borderId="0" xfId="0" applyNumberFormat="1" applyFont="1" applyFill="1" applyAlignment="1">
      <alignment horizontal="left" vertical="center"/>
    </xf>
    <xf numFmtId="49"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49" fontId="29" fillId="0" borderId="0" xfId="0" applyNumberFormat="1" applyFont="1" applyFill="1" applyAlignment="1">
      <alignment horizontal="right" vertical="center"/>
    </xf>
    <xf numFmtId="49" fontId="33" fillId="0" borderId="0" xfId="0" applyNumberFormat="1" applyFont="1" applyFill="1" applyAlignment="1">
      <alignment horizontal="center" vertical="center"/>
    </xf>
    <xf numFmtId="0" fontId="33" fillId="0" borderId="0" xfId="0" applyFont="1" applyFill="1" applyAlignment="1">
      <alignment vertical="center"/>
    </xf>
    <xf numFmtId="164" fontId="19" fillId="0" borderId="0" xfId="0" applyNumberFormat="1" applyFont="1" applyFill="1" applyAlignment="1">
      <alignment horizontal="center" vertical="center"/>
    </xf>
    <xf numFmtId="0" fontId="18" fillId="0" borderId="0" xfId="0" applyFont="1" applyFill="1" applyAlignment="1">
      <alignment horizontal="center"/>
    </xf>
    <xf numFmtId="0" fontId="18" fillId="0" borderId="0" xfId="0" applyFont="1" applyFill="1"/>
    <xf numFmtId="164" fontId="18" fillId="0" borderId="0" xfId="0" applyNumberFormat="1" applyFont="1" applyFill="1"/>
    <xf numFmtId="0" fontId="6" fillId="0" borderId="0" xfId="0" applyFont="1" applyFill="1"/>
    <xf numFmtId="164" fontId="29" fillId="0" borderId="0" xfId="0" applyNumberFormat="1" applyFont="1" applyFill="1" applyAlignment="1">
      <alignment horizontal="right" vertical="center"/>
    </xf>
    <xf numFmtId="164" fontId="29" fillId="0" borderId="0" xfId="0" applyNumberFormat="1" applyFont="1" applyFill="1" applyAlignment="1">
      <alignment horizontal="center" vertical="center"/>
    </xf>
    <xf numFmtId="0" fontId="19" fillId="0" borderId="0" xfId="0" applyFont="1" applyFill="1" applyAlignment="1">
      <alignment horizontal="center" vertical="center" wrapText="1"/>
    </xf>
    <xf numFmtId="167" fontId="29" fillId="0" borderId="0" xfId="0" applyNumberFormat="1" applyFont="1" applyFill="1" applyAlignment="1">
      <alignment horizontal="right" vertical="center"/>
    </xf>
    <xf numFmtId="4" fontId="18" fillId="0" borderId="0" xfId="0" applyNumberFormat="1" applyFont="1" applyFill="1"/>
    <xf numFmtId="165" fontId="19" fillId="0" borderId="0" xfId="0" applyNumberFormat="1" applyFont="1" applyFill="1" applyAlignment="1">
      <alignment vertical="center"/>
    </xf>
    <xf numFmtId="0" fontId="18" fillId="0" borderId="0" xfId="0" applyFont="1" applyFill="1" applyAlignment="1">
      <alignment horizontal="left" vertical="center"/>
    </xf>
    <xf numFmtId="0" fontId="22" fillId="0" borderId="0" xfId="0" applyFont="1" applyFill="1"/>
    <xf numFmtId="4" fontId="29" fillId="0" borderId="0" xfId="0" applyNumberFormat="1" applyFont="1" applyFill="1" applyAlignment="1">
      <alignment horizontal="right" vertical="center"/>
    </xf>
    <xf numFmtId="49" fontId="19" fillId="0" borderId="0" xfId="0" applyNumberFormat="1" applyFont="1" applyFill="1" applyAlignment="1">
      <alignment horizontal="left" vertical="center"/>
    </xf>
    <xf numFmtId="0" fontId="34" fillId="0" borderId="0" xfId="0" applyFont="1" applyFill="1" applyAlignment="1">
      <alignment vertical="center"/>
    </xf>
    <xf numFmtId="49" fontId="29" fillId="0" borderId="0" xfId="0" applyNumberFormat="1" applyFont="1" applyFill="1" applyAlignment="1">
      <alignment vertical="center"/>
    </xf>
    <xf numFmtId="0" fontId="24" fillId="0" borderId="4" xfId="0" applyFont="1" applyFill="1" applyBorder="1"/>
    <xf numFmtId="168" fontId="29" fillId="0" borderId="0" xfId="0" applyNumberFormat="1" applyFont="1" applyFill="1" applyAlignment="1">
      <alignment vertical="center"/>
    </xf>
    <xf numFmtId="168" fontId="19" fillId="0" borderId="0" xfId="0" applyNumberFormat="1" applyFont="1" applyFill="1" applyAlignment="1">
      <alignment vertical="center"/>
    </xf>
    <xf numFmtId="0" fontId="18" fillId="0" borderId="0" xfId="0" applyFont="1" applyFill="1" applyAlignment="1">
      <alignment wrapText="1"/>
    </xf>
    <xf numFmtId="0" fontId="35" fillId="0" borderId="0" xfId="0" applyFont="1" applyFill="1" applyAlignment="1">
      <alignment vertical="center"/>
    </xf>
    <xf numFmtId="4" fontId="35" fillId="0" borderId="0" xfId="0" applyNumberFormat="1" applyFont="1" applyFill="1" applyAlignment="1">
      <alignment horizontal="right" vertical="center"/>
    </xf>
    <xf numFmtId="4" fontId="19" fillId="0" borderId="0" xfId="0" applyNumberFormat="1" applyFont="1" applyFill="1" applyAlignment="1">
      <alignment vertical="center" wrapText="1"/>
    </xf>
    <xf numFmtId="0" fontId="6" fillId="0" borderId="0" xfId="0" applyFont="1" applyFill="1" applyAlignment="1">
      <alignment horizontal="center" vertical="center"/>
    </xf>
    <xf numFmtId="4" fontId="19" fillId="0" borderId="0" xfId="0" applyNumberFormat="1" applyFont="1" applyFill="1" applyAlignment="1">
      <alignment horizontal="center" vertical="center"/>
    </xf>
    <xf numFmtId="164" fontId="29" fillId="0" borderId="4" xfId="0" applyNumberFormat="1" applyFont="1" applyFill="1" applyBorder="1" applyAlignment="1">
      <alignment vertical="center"/>
    </xf>
    <xf numFmtId="0" fontId="19" fillId="0" borderId="0" xfId="0" applyFont="1" applyFill="1" applyAlignment="1">
      <alignment vertical="center" wrapText="1"/>
    </xf>
    <xf numFmtId="4" fontId="24" fillId="0" borderId="0" xfId="0" applyNumberFormat="1" applyFont="1" applyFill="1"/>
    <xf numFmtId="164" fontId="19" fillId="0" borderId="0" xfId="0" applyNumberFormat="1" applyFont="1" applyFill="1" applyAlignment="1">
      <alignment horizontal="right" vertical="center"/>
    </xf>
    <xf numFmtId="4" fontId="18" fillId="0" borderId="0" xfId="0" applyNumberFormat="1" applyFont="1" applyFill="1" applyAlignment="1">
      <alignment horizontal="right"/>
    </xf>
    <xf numFmtId="0" fontId="18" fillId="0" borderId="0" xfId="0" applyFont="1" applyFill="1" applyAlignment="1">
      <alignment horizontal="center" vertical="center" readingOrder="1"/>
    </xf>
    <xf numFmtId="0" fontId="18" fillId="0" borderId="0" xfId="0" applyFont="1" applyFill="1" applyAlignment="1">
      <alignment horizontal="center" vertical="center" wrapText="1"/>
    </xf>
    <xf numFmtId="0" fontId="33" fillId="0" borderId="0" xfId="0" applyFont="1" applyFill="1" applyAlignment="1">
      <alignment horizontal="center" vertical="center"/>
    </xf>
    <xf numFmtId="164" fontId="35" fillId="0" borderId="0" xfId="0" applyNumberFormat="1" applyFont="1" applyFill="1" applyAlignment="1">
      <alignment vertical="center"/>
    </xf>
    <xf numFmtId="0" fontId="18" fillId="0" borderId="0" xfId="0" applyFont="1" applyFill="1" applyAlignment="1">
      <alignment horizontal="right"/>
    </xf>
    <xf numFmtId="49" fontId="29" fillId="0" borderId="0" xfId="0" applyNumberFormat="1" applyFont="1" applyFill="1" applyAlignment="1">
      <alignment horizontal="left"/>
    </xf>
    <xf numFmtId="49" fontId="29" fillId="0" borderId="0" xfId="0" applyNumberFormat="1" applyFont="1" applyFill="1" applyAlignment="1">
      <alignment horizontal="center"/>
    </xf>
    <xf numFmtId="0" fontId="19" fillId="0" borderId="0" xfId="0" applyFont="1" applyFill="1"/>
    <xf numFmtId="0" fontId="29" fillId="0" borderId="0" xfId="0" applyFont="1" applyFill="1" applyAlignment="1">
      <alignment horizontal="left"/>
    </xf>
    <xf numFmtId="164" fontId="19" fillId="0" borderId="0" xfId="0" applyNumberFormat="1" applyFont="1" applyFill="1"/>
    <xf numFmtId="49" fontId="19" fillId="0" borderId="0" xfId="0" applyNumberFormat="1" applyFont="1" applyFill="1"/>
    <xf numFmtId="0" fontId="29" fillId="0" borderId="0" xfId="0" applyFont="1" applyFill="1"/>
    <xf numFmtId="0" fontId="33" fillId="0" borderId="0" xfId="0" applyFont="1" applyFill="1" applyAlignment="1">
      <alignment horizontal="center"/>
    </xf>
    <xf numFmtId="0" fontId="33" fillId="0" borderId="0" xfId="0" applyFont="1" applyFill="1"/>
    <xf numFmtId="4" fontId="19" fillId="0" borderId="0" xfId="0" applyNumberFormat="1" applyFont="1" applyFill="1"/>
    <xf numFmtId="49" fontId="18" fillId="0" borderId="0" xfId="0" applyNumberFormat="1" applyFont="1" applyFill="1" applyAlignment="1">
      <alignment horizontal="center"/>
    </xf>
    <xf numFmtId="164" fontId="19" fillId="0" borderId="0" xfId="0" applyNumberFormat="1" applyFont="1" applyFill="1" applyAlignment="1">
      <alignment horizontal="right"/>
    </xf>
    <xf numFmtId="49" fontId="19" fillId="0" borderId="0" xfId="0" applyNumberFormat="1" applyFont="1" applyFill="1" applyAlignment="1">
      <alignment horizontal="center"/>
    </xf>
    <xf numFmtId="168" fontId="18" fillId="0" borderId="0" xfId="0" applyNumberFormat="1" applyFont="1" applyFill="1"/>
    <xf numFmtId="168" fontId="29" fillId="0" borderId="0" xfId="0" applyNumberFormat="1" applyFont="1" applyFill="1" applyAlignment="1">
      <alignment horizontal="right"/>
    </xf>
    <xf numFmtId="164" fontId="29" fillId="0" borderId="0" xfId="0" applyNumberFormat="1" applyFont="1" applyFill="1" applyAlignment="1">
      <alignment horizontal="right"/>
    </xf>
    <xf numFmtId="168" fontId="29" fillId="0" borderId="0" xfId="0" applyNumberFormat="1" applyFont="1" applyFill="1" applyAlignment="1">
      <alignment horizontal="right" vertical="center"/>
    </xf>
    <xf numFmtId="164" fontId="18" fillId="0" borderId="0" xfId="0" applyNumberFormat="1" applyFont="1" applyFill="1" applyAlignment="1">
      <alignment horizontal="right" vertical="center" wrapText="1"/>
    </xf>
    <xf numFmtId="4" fontId="18" fillId="0" borderId="0" xfId="0" applyNumberFormat="1" applyFont="1" applyFill="1" applyAlignment="1">
      <alignment horizontal="right" vertical="center"/>
    </xf>
    <xf numFmtId="4" fontId="29" fillId="0" borderId="0" xfId="0" applyNumberFormat="1" applyFont="1" applyFill="1" applyAlignment="1">
      <alignment horizontal="center" vertical="center"/>
    </xf>
    <xf numFmtId="4" fontId="18" fillId="0" borderId="0" xfId="0" applyNumberFormat="1" applyFont="1" applyFill="1" applyAlignment="1">
      <alignment horizontal="center" vertical="center"/>
    </xf>
    <xf numFmtId="0" fontId="6" fillId="0" borderId="4" xfId="0" applyFont="1" applyFill="1" applyBorder="1" applyAlignment="1">
      <alignment vertical="center"/>
    </xf>
    <xf numFmtId="164" fontId="33" fillId="0" borderId="0" xfId="0" applyNumberFormat="1" applyFont="1" applyFill="1" applyAlignment="1">
      <alignment vertical="center"/>
    </xf>
    <xf numFmtId="164" fontId="18" fillId="0" borderId="0" xfId="0" applyNumberFormat="1" applyFont="1" applyFill="1" applyAlignment="1">
      <alignment horizontal="right" vertical="center"/>
    </xf>
    <xf numFmtId="2" fontId="29" fillId="0" borderId="0" xfId="0" applyNumberFormat="1" applyFont="1" applyFill="1" applyAlignment="1">
      <alignment vertical="center"/>
    </xf>
    <xf numFmtId="4" fontId="35" fillId="0" borderId="0" xfId="0" applyNumberFormat="1" applyFont="1" applyFill="1" applyAlignment="1">
      <alignment vertical="center"/>
    </xf>
    <xf numFmtId="0" fontId="38" fillId="0" borderId="0" xfId="0" applyFont="1" applyFill="1"/>
    <xf numFmtId="0" fontId="0" fillId="0" borderId="0" xfId="0" applyFont="1" applyFill="1"/>
    <xf numFmtId="43" fontId="0" fillId="0" borderId="0" xfId="1" applyFont="1" applyFill="1" applyAlignment="1"/>
    <xf numFmtId="49" fontId="21" fillId="0" borderId="94" xfId="0" applyNumberFormat="1" applyFont="1" applyFill="1" applyBorder="1" applyAlignment="1">
      <alignment horizontal="center" vertical="center"/>
    </xf>
    <xf numFmtId="49" fontId="21" fillId="0" borderId="95" xfId="0" applyNumberFormat="1" applyFont="1" applyFill="1" applyBorder="1" applyAlignment="1">
      <alignment horizontal="center" vertical="center"/>
    </xf>
    <xf numFmtId="169" fontId="21" fillId="0" borderId="95" xfId="0" applyNumberFormat="1" applyFont="1" applyFill="1" applyBorder="1" applyAlignment="1">
      <alignment horizontal="center" vertical="center"/>
    </xf>
    <xf numFmtId="0" fontId="21" fillId="0" borderId="75" xfId="0" applyFont="1" applyBorder="1" applyAlignment="1">
      <alignment horizontal="center" wrapText="1"/>
    </xf>
    <xf numFmtId="0" fontId="21" fillId="2" borderId="75" xfId="0" applyFont="1" applyFill="1" applyBorder="1" applyAlignment="1">
      <alignment horizontal="center" wrapText="1"/>
    </xf>
    <xf numFmtId="0" fontId="21" fillId="0" borderId="41" xfId="0" applyFont="1" applyBorder="1" applyAlignment="1">
      <alignment vertical="center"/>
    </xf>
    <xf numFmtId="49" fontId="21" fillId="0" borderId="96" xfId="0" applyNumberFormat="1" applyFont="1" applyFill="1" applyBorder="1" applyAlignment="1">
      <alignment horizontal="center" vertical="center"/>
    </xf>
    <xf numFmtId="49" fontId="21" fillId="0" borderId="41" xfId="0" applyNumberFormat="1" applyFont="1" applyFill="1" applyBorder="1" applyAlignment="1">
      <alignment horizontal="center" vertical="center"/>
    </xf>
    <xf numFmtId="169" fontId="21" fillId="0" borderId="41" xfId="0" applyNumberFormat="1" applyFont="1" applyFill="1" applyBorder="1" applyAlignment="1">
      <alignment horizontal="center" vertical="center"/>
    </xf>
    <xf numFmtId="0" fontId="21" fillId="0" borderId="41" xfId="0" applyFont="1" applyBorder="1" applyAlignment="1">
      <alignment horizontal="justify" wrapText="1"/>
    </xf>
    <xf numFmtId="0" fontId="21" fillId="0" borderId="41" xfId="0" applyFont="1" applyBorder="1" applyAlignment="1">
      <alignment horizontal="center" wrapText="1"/>
    </xf>
    <xf numFmtId="0" fontId="21" fillId="2" borderId="41" xfId="0" applyFont="1" applyFill="1" applyBorder="1" applyAlignment="1">
      <alignment horizontal="center" wrapText="1"/>
    </xf>
    <xf numFmtId="164" fontId="21" fillId="2" borderId="41" xfId="0" applyNumberFormat="1" applyFont="1" applyFill="1" applyBorder="1" applyAlignment="1">
      <alignment horizontal="right"/>
    </xf>
    <xf numFmtId="49" fontId="21" fillId="0" borderId="97" xfId="0" applyNumberFormat="1" applyFont="1" applyBorder="1" applyAlignment="1">
      <alignment horizontal="center"/>
    </xf>
    <xf numFmtId="49" fontId="21" fillId="0" borderId="41" xfId="0" applyNumberFormat="1" applyFont="1" applyBorder="1" applyAlignment="1">
      <alignment horizontal="center"/>
    </xf>
    <xf numFmtId="169" fontId="21" fillId="0" borderId="41" xfId="0" applyNumberFormat="1" applyFont="1" applyBorder="1" applyAlignment="1">
      <alignment horizontal="center"/>
    </xf>
    <xf numFmtId="0" fontId="21" fillId="0" borderId="41" xfId="0" applyFont="1" applyBorder="1" applyAlignment="1">
      <alignment horizontal="center"/>
    </xf>
    <xf numFmtId="49" fontId="21" fillId="0" borderId="41" xfId="0" applyNumberFormat="1" applyFont="1" applyFill="1" applyBorder="1" applyAlignment="1">
      <alignment horizontal="center"/>
    </xf>
    <xf numFmtId="0" fontId="0" fillId="0" borderId="0" xfId="0" applyFont="1" applyAlignment="1"/>
    <xf numFmtId="0" fontId="6" fillId="2" borderId="11" xfId="0" applyFont="1" applyFill="1" applyBorder="1" applyAlignment="1">
      <alignment horizontal="left"/>
    </xf>
    <xf numFmtId="0" fontId="4" fillId="0" borderId="12" xfId="0" applyFont="1" applyBorder="1"/>
    <xf numFmtId="0" fontId="6" fillId="2" borderId="15" xfId="0" applyFont="1" applyFill="1" applyBorder="1" applyAlignment="1">
      <alignment horizontal="left"/>
    </xf>
    <xf numFmtId="0" fontId="4" fillId="0" borderId="16" xfId="0" applyFont="1" applyBorder="1"/>
    <xf numFmtId="164" fontId="5" fillId="2" borderId="1" xfId="0" applyNumberFormat="1" applyFont="1" applyFill="1" applyBorder="1" applyAlignment="1">
      <alignment horizontal="right"/>
    </xf>
    <xf numFmtId="0" fontId="4" fillId="0" borderId="3" xfId="0" applyFont="1" applyBorder="1"/>
    <xf numFmtId="0" fontId="4" fillId="0" borderId="27" xfId="0" applyFont="1" applyBorder="1"/>
    <xf numFmtId="165" fontId="5" fillId="2" borderId="1" xfId="0" applyNumberFormat="1" applyFont="1" applyFill="1" applyBorder="1" applyAlignment="1">
      <alignment horizontal="right"/>
    </xf>
    <xf numFmtId="0" fontId="6" fillId="2" borderId="8" xfId="0" applyFont="1" applyFill="1" applyBorder="1" applyAlignment="1">
      <alignment horizontal="left"/>
    </xf>
    <xf numFmtId="0" fontId="4" fillId="0" borderId="19" xfId="0" applyFont="1" applyBorder="1"/>
    <xf numFmtId="0" fontId="5" fillId="3" borderId="5" xfId="0" applyFont="1" applyFill="1" applyBorder="1" applyAlignment="1">
      <alignment horizontal="center" vertical="center"/>
    </xf>
    <xf numFmtId="0" fontId="4" fillId="0" borderId="6" xfId="0" applyFont="1" applyBorder="1"/>
    <xf numFmtId="0" fontId="4" fillId="0" borderId="21" xfId="0" applyFont="1" applyBorder="1"/>
    <xf numFmtId="0" fontId="2" fillId="2" borderId="1" xfId="0" applyFont="1" applyFill="1" applyBorder="1" applyAlignment="1">
      <alignment horizontal="center"/>
    </xf>
    <xf numFmtId="0" fontId="4" fillId="0" borderId="2" xfId="0" applyFont="1" applyBorder="1"/>
    <xf numFmtId="0" fontId="4" fillId="0" borderId="9" xfId="0" applyFont="1" applyBorder="1"/>
    <xf numFmtId="0" fontId="3" fillId="0" borderId="0" xfId="0" applyFont="1" applyAlignment="1">
      <alignment horizontal="left" vertical="center"/>
    </xf>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xf>
    <xf numFmtId="0" fontId="3" fillId="0" borderId="4" xfId="0" applyFont="1" applyBorder="1" applyAlignment="1">
      <alignment horizontal="left" vertical="center"/>
    </xf>
    <xf numFmtId="0" fontId="4" fillId="0" borderId="4" xfId="0" applyFont="1" applyBorder="1"/>
    <xf numFmtId="0" fontId="23" fillId="0" borderId="0" xfId="0" applyFont="1" applyAlignment="1">
      <alignment horizontal="center"/>
    </xf>
    <xf numFmtId="0" fontId="24" fillId="0" borderId="0" xfId="0" applyFont="1" applyAlignment="1"/>
    <xf numFmtId="0" fontId="28" fillId="0" borderId="5" xfId="0" applyFont="1" applyBorder="1" applyAlignment="1">
      <alignment horizontal="center" vertical="center"/>
    </xf>
    <xf numFmtId="0" fontId="22" fillId="0" borderId="14" xfId="0" applyFont="1" applyBorder="1"/>
    <xf numFmtId="0" fontId="22" fillId="0" borderId="6" xfId="0" applyFont="1" applyBorder="1"/>
    <xf numFmtId="49" fontId="28" fillId="0" borderId="25" xfId="0" applyNumberFormat="1" applyFont="1" applyBorder="1" applyAlignment="1">
      <alignment horizontal="center"/>
    </xf>
    <xf numFmtId="0" fontId="22" fillId="0" borderId="42" xfId="0" applyFont="1" applyBorder="1"/>
    <xf numFmtId="0" fontId="28" fillId="0" borderId="22" xfId="0" applyFont="1" applyBorder="1" applyAlignment="1">
      <alignment horizontal="center" vertical="center"/>
    </xf>
    <xf numFmtId="0" fontId="22" fillId="0" borderId="30" xfId="0" applyFont="1" applyBorder="1"/>
    <xf numFmtId="0" fontId="22" fillId="0" borderId="39" xfId="0" applyFont="1" applyBorder="1"/>
    <xf numFmtId="0" fontId="28" fillId="0" borderId="35" xfId="0" applyFont="1" applyBorder="1" applyAlignment="1">
      <alignment horizontal="center" vertical="center"/>
    </xf>
    <xf numFmtId="0" fontId="22" fillId="0" borderId="36" xfId="0" applyFont="1" applyBorder="1"/>
    <xf numFmtId="0" fontId="28" fillId="0" borderId="0" xfId="0" applyFont="1" applyAlignment="1">
      <alignment horizontal="center" vertical="center"/>
    </xf>
    <xf numFmtId="0" fontId="22" fillId="0" borderId="44" xfId="0" applyFont="1" applyBorder="1"/>
    <xf numFmtId="49" fontId="28" fillId="0" borderId="5" xfId="0" applyNumberFormat="1" applyFont="1" applyBorder="1" applyAlignment="1">
      <alignment horizontal="center"/>
    </xf>
    <xf numFmtId="0" fontId="25" fillId="0" borderId="5" xfId="0" applyFont="1" applyBorder="1" applyAlignment="1">
      <alignment horizontal="center" vertical="center" wrapText="1"/>
    </xf>
    <xf numFmtId="0" fontId="25" fillId="0" borderId="0" xfId="0" applyFont="1" applyAlignment="1">
      <alignment horizontal="center" vertical="center"/>
    </xf>
    <xf numFmtId="0" fontId="22" fillId="0" borderId="40" xfId="0" applyFont="1" applyBorder="1"/>
    <xf numFmtId="0" fontId="29" fillId="0" borderId="5" xfId="0" applyFont="1" applyBorder="1" applyAlignment="1">
      <alignment horizontal="center" vertical="center"/>
    </xf>
    <xf numFmtId="0" fontId="28" fillId="0" borderId="35" xfId="0" applyFont="1" applyBorder="1" applyAlignment="1">
      <alignment horizontal="center"/>
    </xf>
    <xf numFmtId="0" fontId="28" fillId="0" borderId="24" xfId="0" applyFont="1" applyBorder="1" applyAlignment="1">
      <alignment horizontal="center"/>
    </xf>
    <xf numFmtId="0" fontId="22" fillId="0" borderId="25" xfId="0" applyFont="1" applyBorder="1"/>
    <xf numFmtId="0" fontId="22" fillId="0" borderId="26" xfId="0" applyFont="1" applyBorder="1"/>
    <xf numFmtId="0" fontId="22" fillId="0" borderId="18" xfId="0" applyFont="1" applyBorder="1"/>
    <xf numFmtId="0" fontId="26" fillId="0" borderId="5" xfId="0" applyFont="1" applyBorder="1" applyAlignment="1">
      <alignment horizontal="left" vertical="center"/>
    </xf>
    <xf numFmtId="0" fontId="28" fillId="0" borderId="5" xfId="0" applyFont="1" applyBorder="1" applyAlignment="1">
      <alignment horizontal="left" vertical="center"/>
    </xf>
    <xf numFmtId="49" fontId="28" fillId="0" borderId="48" xfId="0" applyNumberFormat="1" applyFont="1" applyBorder="1" applyAlignment="1">
      <alignment horizontal="center"/>
    </xf>
    <xf numFmtId="0" fontId="22" fillId="0" borderId="47" xfId="0" applyFont="1" applyBorder="1"/>
    <xf numFmtId="0" fontId="22" fillId="0" borderId="5" xfId="0" applyFont="1" applyBorder="1" applyAlignment="1">
      <alignment horizontal="center" vertical="center"/>
    </xf>
    <xf numFmtId="49" fontId="28" fillId="0" borderId="4" xfId="0" applyNumberFormat="1" applyFont="1" applyBorder="1" applyAlignment="1">
      <alignment horizontal="justify" vertical="center"/>
    </xf>
    <xf numFmtId="0" fontId="22" fillId="0" borderId="44" xfId="0" applyFont="1" applyBorder="1" applyAlignment="1">
      <alignment horizontal="justify"/>
    </xf>
    <xf numFmtId="0" fontId="33" fillId="0" borderId="0" xfId="0" applyFont="1" applyFill="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xf numFmtId="0" fontId="19" fillId="0" borderId="3" xfId="0" applyFont="1" applyFill="1" applyBorder="1"/>
    <xf numFmtId="0" fontId="29" fillId="0" borderId="45" xfId="0" applyFont="1" applyBorder="1" applyAlignment="1">
      <alignment horizontal="center" vertical="center"/>
    </xf>
    <xf numFmtId="0" fontId="19" fillId="0" borderId="14" xfId="0" applyFont="1" applyBorder="1"/>
    <xf numFmtId="0" fontId="19" fillId="0" borderId="46" xfId="0" applyFont="1" applyBorder="1"/>
    <xf numFmtId="0" fontId="27" fillId="2" borderId="1" xfId="0" applyFont="1" applyFill="1" applyBorder="1" applyAlignment="1">
      <alignment horizontal="center"/>
    </xf>
    <xf numFmtId="0" fontId="40" fillId="0" borderId="2" xfId="0" applyFont="1" applyBorder="1"/>
    <xf numFmtId="0" fontId="40" fillId="0" borderId="3" xfId="0" applyFont="1" applyBorder="1"/>
    <xf numFmtId="0" fontId="27" fillId="0" borderId="0" xfId="0" applyFont="1" applyAlignment="1">
      <alignment horizontal="center"/>
    </xf>
    <xf numFmtId="0" fontId="39" fillId="0" borderId="0" xfId="0" applyFont="1" applyAlignment="1"/>
    <xf numFmtId="0" fontId="36" fillId="0" borderId="0" xfId="0" applyFont="1" applyAlignment="1">
      <alignment horizontal="center"/>
    </xf>
    <xf numFmtId="0" fontId="37" fillId="0" borderId="0" xfId="0" applyFont="1" applyAlignment="1"/>
    <xf numFmtId="0" fontId="28" fillId="0" borderId="0" xfId="0" applyFont="1" applyAlignment="1">
      <alignment horizontal="center"/>
    </xf>
    <xf numFmtId="0" fontId="30" fillId="0" borderId="0" xfId="0" applyFont="1" applyAlignment="1"/>
    <xf numFmtId="0" fontId="25" fillId="4" borderId="59" xfId="0" applyFont="1" applyFill="1" applyBorder="1" applyAlignment="1">
      <alignment horizontal="center" vertical="center" wrapText="1"/>
    </xf>
    <xf numFmtId="0" fontId="25" fillId="4" borderId="85"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58" xfId="0" applyFont="1" applyFill="1" applyBorder="1" applyAlignment="1">
      <alignment horizontal="center" vertical="center" wrapText="1"/>
    </xf>
    <xf numFmtId="0" fontId="25" fillId="4" borderId="55" xfId="0" applyFont="1" applyFill="1" applyBorder="1" applyAlignment="1">
      <alignment horizontal="justify" vertical="center" wrapText="1"/>
    </xf>
    <xf numFmtId="0" fontId="25" fillId="4" borderId="58" xfId="0" applyFont="1" applyFill="1" applyBorder="1" applyAlignment="1">
      <alignment horizontal="justify" vertical="center" wrapText="1"/>
    </xf>
    <xf numFmtId="0" fontId="25" fillId="4" borderId="85" xfId="0" applyFont="1" applyFill="1" applyBorder="1" applyAlignment="1">
      <alignment horizontal="justify" vertical="center" wrapText="1"/>
    </xf>
    <xf numFmtId="0" fontId="25" fillId="4" borderId="52" xfId="0" applyFont="1" applyFill="1" applyBorder="1" applyAlignment="1">
      <alignment horizontal="center" vertical="center" wrapText="1"/>
    </xf>
    <xf numFmtId="0" fontId="25" fillId="4" borderId="78" xfId="0" applyFont="1" applyFill="1" applyBorder="1" applyAlignment="1">
      <alignment horizontal="center" vertical="center" wrapText="1"/>
    </xf>
    <xf numFmtId="0" fontId="25" fillId="4" borderId="54" xfId="0" applyFont="1" applyFill="1" applyBorder="1" applyAlignment="1">
      <alignment horizontal="center" vertical="center" wrapText="1"/>
    </xf>
    <xf numFmtId="0" fontId="25" fillId="4" borderId="60" xfId="0" applyFont="1" applyFill="1" applyBorder="1" applyAlignment="1">
      <alignment horizontal="center" vertical="center" wrapText="1"/>
    </xf>
    <xf numFmtId="0" fontId="25" fillId="4" borderId="61" xfId="0" applyFont="1" applyFill="1" applyBorder="1" applyAlignment="1">
      <alignment horizontal="center" vertical="center" wrapText="1"/>
    </xf>
    <xf numFmtId="0" fontId="25" fillId="4" borderId="70"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63" xfId="0" applyFont="1" applyFill="1" applyBorder="1" applyAlignment="1">
      <alignment horizontal="center" vertical="center" wrapText="1"/>
    </xf>
    <xf numFmtId="0" fontId="25" fillId="4" borderId="64"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7" xfId="0" applyFont="1" applyFill="1" applyBorder="1" applyAlignment="1">
      <alignment horizontal="center" vertical="center" wrapText="1"/>
    </xf>
    <xf numFmtId="0" fontId="25" fillId="4" borderId="65" xfId="0" applyFont="1" applyFill="1" applyBorder="1" applyAlignment="1">
      <alignment horizontal="center" vertical="center" wrapText="1"/>
    </xf>
    <xf numFmtId="0" fontId="28" fillId="4" borderId="59" xfId="0" applyFont="1" applyFill="1" applyBorder="1" applyAlignment="1">
      <alignment horizontal="center" vertical="center" wrapText="1"/>
    </xf>
    <xf numFmtId="0" fontId="28" fillId="4" borderId="85" xfId="0" applyFont="1" applyFill="1" applyBorder="1" applyAlignment="1">
      <alignment horizontal="center" vertical="center" wrapText="1"/>
    </xf>
    <xf numFmtId="0" fontId="42" fillId="4" borderId="60"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42" fillId="4" borderId="70" xfId="0" applyFont="1" applyFill="1" applyBorder="1" applyAlignment="1">
      <alignment horizontal="center" vertical="center" wrapText="1"/>
    </xf>
    <xf numFmtId="0" fontId="42" fillId="4" borderId="59" xfId="0" applyFont="1" applyFill="1" applyBorder="1" applyAlignment="1">
      <alignment horizontal="center" vertical="center" wrapText="1"/>
    </xf>
    <xf numFmtId="0" fontId="42" fillId="4" borderId="85" xfId="0" applyFont="1" applyFill="1" applyBorder="1" applyAlignment="1">
      <alignment horizontal="center" vertical="center" wrapText="1"/>
    </xf>
    <xf numFmtId="0" fontId="42" fillId="4" borderId="55" xfId="0" applyFont="1" applyFill="1" applyBorder="1" applyAlignment="1">
      <alignment horizontal="center" vertical="center" wrapText="1"/>
    </xf>
    <xf numFmtId="0" fontId="42" fillId="4" borderId="58" xfId="0" applyFont="1" applyFill="1" applyBorder="1" applyAlignment="1">
      <alignment horizontal="center" vertical="center" wrapText="1"/>
    </xf>
    <xf numFmtId="0" fontId="42" fillId="4" borderId="50" xfId="0" applyFont="1" applyFill="1" applyBorder="1" applyAlignment="1">
      <alignment horizontal="center" vertical="center" wrapText="1"/>
    </xf>
    <xf numFmtId="0" fontId="42" fillId="4" borderId="57" xfId="0" applyFont="1" applyFill="1" applyBorder="1" applyAlignment="1">
      <alignment horizontal="center" vertical="center" wrapText="1"/>
    </xf>
    <xf numFmtId="0" fontId="42" fillId="4" borderId="65" xfId="0" applyFont="1" applyFill="1" applyBorder="1" applyAlignment="1">
      <alignment horizontal="center" vertical="center" wrapText="1"/>
    </xf>
    <xf numFmtId="0" fontId="42" fillId="4" borderId="52" xfId="0" applyFont="1" applyFill="1" applyBorder="1" applyAlignment="1">
      <alignment horizontal="center" vertical="center" wrapText="1"/>
    </xf>
    <xf numFmtId="0" fontId="42" fillId="4" borderId="78" xfId="0" applyFont="1" applyFill="1" applyBorder="1" applyAlignment="1">
      <alignment horizontal="center" vertical="center" wrapText="1"/>
    </xf>
    <xf numFmtId="0" fontId="42" fillId="4" borderId="54" xfId="0" applyFont="1" applyFill="1" applyBorder="1" applyAlignment="1">
      <alignment horizontal="center" vertical="center" wrapText="1"/>
    </xf>
    <xf numFmtId="0" fontId="42" fillId="0" borderId="0" xfId="0" applyFont="1" applyAlignment="1">
      <alignment horizontal="center"/>
    </xf>
    <xf numFmtId="0" fontId="42" fillId="4" borderId="56" xfId="0" applyFont="1" applyFill="1" applyBorder="1" applyAlignment="1">
      <alignment horizontal="center" vertical="center" wrapText="1"/>
    </xf>
    <xf numFmtId="0" fontId="42" fillId="4" borderId="42" xfId="0" applyFont="1" applyFill="1" applyBorder="1" applyAlignment="1">
      <alignment horizontal="center" vertical="center" wrapText="1"/>
    </xf>
    <xf numFmtId="0" fontId="42" fillId="4" borderId="63" xfId="0" applyFont="1" applyFill="1" applyBorder="1" applyAlignment="1">
      <alignment horizontal="center" vertical="center" wrapText="1"/>
    </xf>
    <xf numFmtId="0" fontId="42" fillId="4" borderId="64" xfId="0" applyFont="1" applyFill="1" applyBorder="1" applyAlignment="1">
      <alignment horizontal="center" vertical="center" wrapText="1"/>
    </xf>
    <xf numFmtId="0" fontId="42" fillId="4" borderId="55" xfId="0" applyFont="1" applyFill="1" applyBorder="1" applyAlignment="1">
      <alignment horizontal="justify" vertical="center" wrapText="1"/>
    </xf>
    <xf numFmtId="0" fontId="42" fillId="4" borderId="58" xfId="0" applyFont="1" applyFill="1" applyBorder="1" applyAlignment="1">
      <alignment horizontal="justify" vertical="center" wrapText="1"/>
    </xf>
    <xf numFmtId="0" fontId="42" fillId="4" borderId="85" xfId="0" applyFont="1" applyFill="1" applyBorder="1" applyAlignment="1">
      <alignment horizontal="justify" vertical="center" wrapText="1"/>
    </xf>
    <xf numFmtId="0" fontId="19" fillId="0" borderId="0" xfId="0" applyFont="1" applyAlignment="1">
      <alignment horizontal="right"/>
    </xf>
    <xf numFmtId="0" fontId="18" fillId="0" borderId="0" xfId="0" applyFont="1" applyAlignment="1"/>
    <xf numFmtId="0" fontId="29" fillId="4" borderId="51" xfId="0" applyFont="1" applyFill="1" applyBorder="1" applyAlignment="1">
      <alignment horizontal="center" vertical="center" wrapText="1"/>
    </xf>
    <xf numFmtId="0" fontId="19" fillId="0" borderId="58" xfId="0" applyFont="1" applyBorder="1"/>
    <xf numFmtId="0" fontId="19" fillId="0" borderId="66" xfId="0" applyFont="1" applyBorder="1"/>
    <xf numFmtId="0" fontId="31" fillId="0" borderId="0" xfId="0" applyFont="1" applyAlignment="1">
      <alignment horizontal="center"/>
    </xf>
    <xf numFmtId="0" fontId="29" fillId="4" borderId="50" xfId="0" applyFont="1" applyFill="1" applyBorder="1" applyAlignment="1">
      <alignment horizontal="center" vertical="center" wrapText="1"/>
    </xf>
    <xf numFmtId="0" fontId="19" fillId="0" borderId="57" xfId="0" applyFont="1" applyBorder="1"/>
    <xf numFmtId="0" fontId="19" fillId="0" borderId="65" xfId="0" applyFont="1" applyBorder="1"/>
    <xf numFmtId="0" fontId="29" fillId="4" borderId="52" xfId="0" applyFont="1" applyFill="1" applyBorder="1" applyAlignment="1">
      <alignment horizontal="center" vertical="center" wrapText="1"/>
    </xf>
    <xf numFmtId="0" fontId="19" fillId="0" borderId="53" xfId="0" applyFont="1" applyBorder="1"/>
    <xf numFmtId="0" fontId="19" fillId="0" borderId="78" xfId="0" applyFont="1" applyBorder="1"/>
    <xf numFmtId="0" fontId="29" fillId="4" borderId="79" xfId="0" applyFont="1" applyFill="1" applyBorder="1" applyAlignment="1">
      <alignment horizontal="center" vertical="center" wrapText="1"/>
    </xf>
    <xf numFmtId="0" fontId="19" fillId="0" borderId="81" xfId="0" applyFont="1" applyBorder="1"/>
    <xf numFmtId="0" fontId="19" fillId="0" borderId="83" xfId="0" applyFont="1" applyBorder="1"/>
    <xf numFmtId="0" fontId="29" fillId="4" borderId="59" xfId="0" applyFont="1" applyFill="1" applyBorder="1" applyAlignment="1">
      <alignment horizontal="center" vertical="center" wrapText="1"/>
    </xf>
    <xf numFmtId="0" fontId="29" fillId="4" borderId="80" xfId="0" applyFont="1" applyFill="1" applyBorder="1" applyAlignment="1">
      <alignment horizontal="center" vertical="center" wrapText="1"/>
    </xf>
    <xf numFmtId="0" fontId="19" fillId="0" borderId="82" xfId="0" applyFont="1" applyBorder="1"/>
    <xf numFmtId="0" fontId="29" fillId="0" borderId="0" xfId="0" applyFont="1" applyAlignment="1">
      <alignment horizontal="center"/>
    </xf>
    <xf numFmtId="0" fontId="19" fillId="0" borderId="54" xfId="0" applyFont="1" applyBorder="1"/>
    <xf numFmtId="0" fontId="29" fillId="4" borderId="60" xfId="0" applyFont="1" applyFill="1" applyBorder="1" applyAlignment="1">
      <alignment horizontal="center" vertical="center" wrapText="1"/>
    </xf>
    <xf numFmtId="0" fontId="19" fillId="0" borderId="61" xfId="0" applyFont="1" applyBorder="1"/>
    <xf numFmtId="0" fontId="19" fillId="0" borderId="62" xfId="0" applyFont="1" applyBorder="1"/>
    <xf numFmtId="0" fontId="29" fillId="4" borderId="56" xfId="0" applyFont="1" applyFill="1" applyBorder="1" applyAlignment="1">
      <alignment horizontal="center" vertical="center" wrapText="1"/>
    </xf>
    <xf numFmtId="0" fontId="19" fillId="0" borderId="42" xfId="0" applyFont="1" applyBorder="1"/>
    <xf numFmtId="0" fontId="19" fillId="0" borderId="63" xfId="0" applyFont="1" applyBorder="1"/>
    <xf numFmtId="0" fontId="19" fillId="0" borderId="64"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workbookViewId="0">
      <selection activeCell="B1" sqref="B1:D1"/>
    </sheetView>
  </sheetViews>
  <sheetFormatPr baseColWidth="10" defaultColWidth="14.42578125" defaultRowHeight="15" customHeight="1" x14ac:dyDescent="0.25"/>
  <cols>
    <col min="1" max="1" width="3.7109375" style="449" customWidth="1"/>
    <col min="2" max="2" width="59.85546875" customWidth="1"/>
    <col min="3" max="3" width="15.85546875" customWidth="1"/>
    <col min="4" max="4" width="22.42578125" customWidth="1"/>
    <col min="5" max="5" width="16.140625" customWidth="1"/>
    <col min="6" max="9" width="13.28515625" customWidth="1"/>
    <col min="10" max="14" width="15.140625" customWidth="1"/>
    <col min="15" max="25" width="17.28515625" customWidth="1"/>
  </cols>
  <sheetData>
    <row r="1" spans="1:14" ht="15.75" customHeight="1" x14ac:dyDescent="0.25">
      <c r="B1" s="463" t="s">
        <v>0</v>
      </c>
      <c r="C1" s="464"/>
      <c r="D1" s="455"/>
      <c r="E1" s="347"/>
      <c r="F1" s="2"/>
      <c r="G1" s="2"/>
      <c r="H1" s="2"/>
      <c r="I1" s="2"/>
      <c r="J1" s="2"/>
      <c r="K1" s="2"/>
      <c r="L1" s="2"/>
      <c r="M1" s="2"/>
      <c r="N1" s="2"/>
    </row>
    <row r="2" spans="1:14" ht="15.75" customHeight="1" x14ac:dyDescent="0.25">
      <c r="B2" s="463" t="s">
        <v>632</v>
      </c>
      <c r="C2" s="464"/>
      <c r="D2" s="455"/>
      <c r="E2" s="347"/>
      <c r="F2" s="2"/>
      <c r="G2" s="2"/>
      <c r="H2" s="2"/>
      <c r="I2" s="2"/>
      <c r="J2" s="2"/>
      <c r="K2" s="2"/>
      <c r="L2" s="2"/>
      <c r="M2" s="2"/>
      <c r="N2" s="2"/>
    </row>
    <row r="3" spans="1:14" ht="16.5" customHeight="1" thickBot="1" x14ac:dyDescent="0.3">
      <c r="B3" s="4"/>
      <c r="C3" s="4"/>
      <c r="D3" s="4"/>
      <c r="E3" s="2"/>
      <c r="F3" s="2"/>
      <c r="G3" s="2"/>
      <c r="H3" s="2"/>
      <c r="I3" s="2"/>
      <c r="J3" s="2"/>
      <c r="K3" s="2"/>
      <c r="L3" s="2"/>
      <c r="M3" s="2"/>
      <c r="N3" s="2"/>
    </row>
    <row r="4" spans="1:14" ht="15.75" customHeight="1" thickBot="1" x14ac:dyDescent="0.3">
      <c r="B4" s="460" t="s">
        <v>634</v>
      </c>
      <c r="C4" s="461"/>
      <c r="D4" s="6" t="s">
        <v>4</v>
      </c>
      <c r="E4" s="2"/>
      <c r="F4" s="2"/>
      <c r="G4" s="2"/>
      <c r="H4" s="2"/>
      <c r="I4" s="2"/>
      <c r="J4" s="2"/>
      <c r="K4" s="2"/>
      <c r="L4" s="2"/>
      <c r="M4" s="2"/>
      <c r="N4" s="2"/>
    </row>
    <row r="5" spans="1:14" ht="15.75" customHeight="1" x14ac:dyDescent="0.25">
      <c r="B5" s="458" t="s">
        <v>635</v>
      </c>
      <c r="C5" s="465"/>
      <c r="D5" s="9">
        <v>806539469.6099999</v>
      </c>
      <c r="E5" s="2"/>
      <c r="F5" s="2"/>
      <c r="G5" s="2"/>
      <c r="H5" s="2"/>
      <c r="I5" s="2"/>
      <c r="J5" s="2"/>
      <c r="K5" s="2"/>
      <c r="L5" s="2"/>
      <c r="M5" s="2"/>
      <c r="N5" s="2"/>
    </row>
    <row r="6" spans="1:14" ht="15.75" customHeight="1" x14ac:dyDescent="0.25">
      <c r="B6" s="450" t="s">
        <v>636</v>
      </c>
      <c r="C6" s="451"/>
      <c r="D6" s="13">
        <v>43606009.490000002</v>
      </c>
      <c r="E6" s="2"/>
      <c r="F6" s="2"/>
      <c r="G6" s="2"/>
      <c r="H6" s="2"/>
      <c r="I6" s="2"/>
      <c r="J6" s="2"/>
      <c r="K6" s="2"/>
      <c r="L6" s="2"/>
      <c r="M6" s="2"/>
      <c r="N6" s="2"/>
    </row>
    <row r="7" spans="1:14" ht="15.75" customHeight="1" x14ac:dyDescent="0.25">
      <c r="B7" s="450" t="s">
        <v>637</v>
      </c>
      <c r="C7" s="451"/>
      <c r="D7" s="13">
        <v>172154569.72</v>
      </c>
      <c r="E7" s="2"/>
      <c r="F7" s="2"/>
      <c r="G7" s="2"/>
      <c r="H7" s="2"/>
      <c r="I7" s="2"/>
      <c r="J7" s="2"/>
      <c r="K7" s="2"/>
      <c r="L7" s="2"/>
      <c r="M7" s="2"/>
      <c r="N7" s="2"/>
    </row>
    <row r="8" spans="1:14" ht="15.75" customHeight="1" x14ac:dyDescent="0.25">
      <c r="B8" s="450" t="s">
        <v>638</v>
      </c>
      <c r="C8" s="451"/>
      <c r="D8" s="13">
        <v>110867574.55</v>
      </c>
      <c r="E8" s="2"/>
      <c r="F8" s="2"/>
      <c r="G8" s="2"/>
      <c r="H8" s="2"/>
      <c r="I8" s="2"/>
      <c r="J8" s="2"/>
      <c r="K8" s="2"/>
      <c r="L8" s="2"/>
      <c r="M8" s="2"/>
      <c r="N8" s="2"/>
    </row>
    <row r="9" spans="1:14" ht="15.75" customHeight="1" x14ac:dyDescent="0.25">
      <c r="B9" s="450" t="s">
        <v>639</v>
      </c>
      <c r="C9" s="451"/>
      <c r="D9" s="13">
        <v>3707224.73</v>
      </c>
      <c r="E9" s="2"/>
      <c r="F9" s="2"/>
      <c r="G9" s="2"/>
      <c r="H9" s="2"/>
      <c r="I9" s="2"/>
      <c r="J9" s="2"/>
      <c r="K9" s="2"/>
      <c r="L9" s="2"/>
      <c r="M9" s="2"/>
      <c r="N9" s="2"/>
    </row>
    <row r="10" spans="1:14" s="282" customFormat="1" ht="15.75" customHeight="1" x14ac:dyDescent="0.25">
      <c r="A10" s="449"/>
      <c r="B10" s="327" t="s">
        <v>640</v>
      </c>
      <c r="C10" s="328"/>
      <c r="D10" s="329">
        <v>50292775.270000003</v>
      </c>
      <c r="E10" s="2"/>
      <c r="F10" s="2"/>
      <c r="G10" s="2"/>
      <c r="H10" s="2"/>
      <c r="I10" s="2"/>
      <c r="J10" s="2"/>
      <c r="K10" s="2"/>
      <c r="L10" s="2"/>
      <c r="M10" s="2"/>
      <c r="N10" s="2"/>
    </row>
    <row r="11" spans="1:14" ht="15.75" customHeight="1" thickBot="1" x14ac:dyDescent="0.3">
      <c r="B11" s="452" t="s">
        <v>641</v>
      </c>
      <c r="C11" s="453"/>
      <c r="D11" s="17">
        <v>47741896.629999995</v>
      </c>
      <c r="E11" s="2"/>
      <c r="F11" s="2"/>
      <c r="G11" s="2"/>
      <c r="H11" s="2"/>
      <c r="I11" s="2"/>
      <c r="J11" s="2"/>
      <c r="K11" s="2"/>
      <c r="L11" s="2"/>
      <c r="M11" s="2"/>
      <c r="N11" s="2"/>
    </row>
    <row r="12" spans="1:14" ht="15.75" customHeight="1" x14ac:dyDescent="0.25">
      <c r="B12" s="454" t="s">
        <v>13</v>
      </c>
      <c r="C12" s="455"/>
      <c r="D12" s="18">
        <f>SUM(D5:D11)</f>
        <v>1234909520</v>
      </c>
      <c r="E12" s="2"/>
      <c r="F12" s="2"/>
      <c r="G12" s="2"/>
      <c r="H12" s="2"/>
      <c r="I12" s="2"/>
      <c r="J12" s="2"/>
      <c r="K12" s="2"/>
      <c r="L12" s="2"/>
      <c r="M12" s="2"/>
      <c r="N12" s="2"/>
    </row>
    <row r="13" spans="1:14" ht="15.75" customHeight="1" thickBot="1" x14ac:dyDescent="0.3">
      <c r="B13" s="18"/>
      <c r="C13" s="18"/>
      <c r="D13" s="20"/>
      <c r="E13" s="2"/>
      <c r="F13" s="2"/>
      <c r="G13" s="2"/>
      <c r="H13" s="2"/>
      <c r="I13" s="2"/>
      <c r="J13" s="2"/>
      <c r="K13" s="2"/>
      <c r="L13" s="2"/>
      <c r="M13" s="2"/>
      <c r="N13" s="2"/>
    </row>
    <row r="14" spans="1:14" ht="15.75" customHeight="1" thickBot="1" x14ac:dyDescent="0.3">
      <c r="B14" s="460" t="s">
        <v>16</v>
      </c>
      <c r="C14" s="461"/>
      <c r="D14" s="6" t="s">
        <v>4</v>
      </c>
      <c r="E14" s="2"/>
      <c r="F14" s="2"/>
      <c r="G14" s="2"/>
      <c r="H14" s="2"/>
      <c r="I14" s="2"/>
      <c r="J14" s="2"/>
      <c r="K14" s="2"/>
      <c r="L14" s="2"/>
      <c r="M14" s="2"/>
      <c r="N14" s="2"/>
    </row>
    <row r="15" spans="1:14" ht="15.75" customHeight="1" x14ac:dyDescent="0.25">
      <c r="B15" s="458" t="s">
        <v>17</v>
      </c>
      <c r="C15" s="459"/>
      <c r="D15" s="22">
        <v>184469550</v>
      </c>
      <c r="E15" s="2"/>
      <c r="F15" s="2"/>
      <c r="G15" s="2"/>
      <c r="H15" s="2"/>
      <c r="I15" s="2"/>
      <c r="J15" s="2"/>
      <c r="K15" s="2"/>
      <c r="L15" s="2"/>
      <c r="M15" s="2"/>
      <c r="N15" s="2"/>
    </row>
    <row r="16" spans="1:14" ht="15.75" customHeight="1" x14ac:dyDescent="0.25">
      <c r="B16" s="450" t="s">
        <v>21</v>
      </c>
      <c r="C16" s="462"/>
      <c r="D16" s="25">
        <f>RESUMEN!G33</f>
        <v>48190517</v>
      </c>
      <c r="E16" s="2"/>
      <c r="F16" s="2"/>
      <c r="G16" s="2"/>
      <c r="H16" s="2"/>
      <c r="I16" s="2"/>
      <c r="J16" s="2"/>
      <c r="K16" s="2"/>
      <c r="L16" s="2"/>
      <c r="M16" s="2"/>
      <c r="N16" s="2"/>
    </row>
    <row r="17" spans="1:14" ht="15.75" customHeight="1" x14ac:dyDescent="0.25">
      <c r="B17" s="450" t="s">
        <v>25</v>
      </c>
      <c r="C17" s="462"/>
      <c r="D17" s="25">
        <f>RESUMEN!G35</f>
        <v>17078623</v>
      </c>
      <c r="E17" s="2"/>
      <c r="F17" s="2"/>
      <c r="G17" s="2"/>
      <c r="H17" s="2"/>
      <c r="I17" s="2"/>
      <c r="J17" s="2"/>
      <c r="K17" s="2"/>
      <c r="L17" s="2"/>
      <c r="M17" s="2"/>
      <c r="N17" s="2"/>
    </row>
    <row r="18" spans="1:14" ht="15.75" customHeight="1" x14ac:dyDescent="0.25">
      <c r="B18" s="450" t="s">
        <v>27</v>
      </c>
      <c r="C18" s="462"/>
      <c r="D18" s="25">
        <f>RESUMEN!G37</f>
        <v>53393289</v>
      </c>
      <c r="E18" s="2"/>
      <c r="F18" s="2"/>
      <c r="G18" s="2"/>
      <c r="H18" s="2"/>
      <c r="I18" s="2"/>
      <c r="J18" s="2"/>
      <c r="K18" s="2"/>
      <c r="L18" s="2"/>
      <c r="M18" s="2"/>
      <c r="N18" s="2"/>
    </row>
    <row r="19" spans="1:14" ht="15.75" customHeight="1" x14ac:dyDescent="0.25">
      <c r="B19" s="450" t="s">
        <v>29</v>
      </c>
      <c r="C19" s="462"/>
      <c r="D19" s="25">
        <v>2118682</v>
      </c>
      <c r="E19" s="2"/>
      <c r="F19" s="2"/>
      <c r="G19" s="2"/>
      <c r="H19" s="2"/>
      <c r="I19" s="2"/>
      <c r="J19" s="2"/>
      <c r="K19" s="2"/>
      <c r="L19" s="2"/>
      <c r="M19" s="2"/>
      <c r="N19" s="2"/>
    </row>
    <row r="20" spans="1:14" ht="15.75" customHeight="1" x14ac:dyDescent="0.25">
      <c r="B20" s="450" t="s">
        <v>31</v>
      </c>
      <c r="C20" s="456"/>
      <c r="D20" s="28">
        <f>SUM(C21:C29)</f>
        <v>929658859</v>
      </c>
      <c r="E20" s="2"/>
      <c r="F20" s="2"/>
      <c r="G20" s="2"/>
      <c r="H20" s="2"/>
      <c r="I20" s="2"/>
      <c r="J20" s="2"/>
      <c r="K20" s="2"/>
      <c r="L20" s="2"/>
      <c r="M20" s="2"/>
      <c r="N20" s="2"/>
    </row>
    <row r="21" spans="1:14" ht="15.75" customHeight="1" x14ac:dyDescent="0.25">
      <c r="B21" s="29" t="s">
        <v>28</v>
      </c>
      <c r="C21" s="30">
        <f>RESUMEN!G39</f>
        <v>807622116</v>
      </c>
      <c r="D21" s="32"/>
      <c r="E21" s="2"/>
      <c r="F21" s="2"/>
      <c r="G21" s="2"/>
      <c r="H21" s="2"/>
      <c r="I21" s="2"/>
      <c r="J21" s="2"/>
      <c r="K21" s="2"/>
      <c r="L21" s="2"/>
      <c r="M21" s="2"/>
      <c r="N21" s="2"/>
    </row>
    <row r="22" spans="1:14" ht="15.75" customHeight="1" x14ac:dyDescent="0.25">
      <c r="B22" s="34" t="s">
        <v>30</v>
      </c>
      <c r="C22" s="35">
        <f>RESUMEN!G41</f>
        <v>87429498</v>
      </c>
      <c r="D22" s="36"/>
      <c r="E22" s="2"/>
      <c r="F22" s="2"/>
      <c r="G22" s="2"/>
      <c r="H22" s="2"/>
      <c r="I22" s="2"/>
      <c r="J22" s="2"/>
      <c r="K22" s="2"/>
      <c r="L22" s="2"/>
      <c r="M22" s="2"/>
      <c r="N22" s="2"/>
    </row>
    <row r="23" spans="1:14" ht="15.75" customHeight="1" x14ac:dyDescent="0.25">
      <c r="B23" s="34" t="s">
        <v>36</v>
      </c>
      <c r="C23" s="35">
        <f>RESUMEN!G43</f>
        <v>7129379</v>
      </c>
      <c r="D23" s="36"/>
      <c r="E23" s="2"/>
      <c r="F23" s="2"/>
      <c r="G23" s="2"/>
      <c r="H23" s="2"/>
      <c r="I23" s="2"/>
      <c r="J23" s="2"/>
      <c r="K23" s="2"/>
      <c r="L23" s="2"/>
      <c r="M23" s="2"/>
      <c r="N23" s="2"/>
    </row>
    <row r="24" spans="1:14" ht="15.75" customHeight="1" x14ac:dyDescent="0.25">
      <c r="B24" s="34" t="s">
        <v>37</v>
      </c>
      <c r="C24" s="35">
        <f>RESUMEN!G45</f>
        <v>5513203</v>
      </c>
      <c r="D24" s="36"/>
      <c r="E24" s="2"/>
      <c r="F24" s="2"/>
      <c r="G24" s="2"/>
      <c r="H24" s="2"/>
      <c r="I24" s="2"/>
      <c r="J24" s="2"/>
      <c r="K24" s="2"/>
      <c r="L24" s="2"/>
      <c r="M24" s="2"/>
      <c r="N24" s="2"/>
    </row>
    <row r="25" spans="1:14" ht="15.75" customHeight="1" x14ac:dyDescent="0.25">
      <c r="B25" s="34" t="s">
        <v>38</v>
      </c>
      <c r="C25" s="38">
        <f>RESUMEN!G47</f>
        <v>3779770</v>
      </c>
      <c r="D25" s="36"/>
      <c r="E25" s="2"/>
      <c r="F25" s="2"/>
      <c r="G25" s="2"/>
      <c r="H25" s="2"/>
      <c r="I25" s="2"/>
      <c r="J25" s="2"/>
      <c r="K25" s="2"/>
      <c r="L25" s="2"/>
      <c r="M25" s="2"/>
      <c r="N25" s="2"/>
    </row>
    <row r="26" spans="1:14" ht="15.75" customHeight="1" x14ac:dyDescent="0.25">
      <c r="B26" s="34" t="s">
        <v>40</v>
      </c>
      <c r="C26" s="38">
        <f>RESUMEN!G49</f>
        <v>6455344</v>
      </c>
      <c r="D26" s="36"/>
      <c r="E26" s="2"/>
      <c r="F26" s="2"/>
      <c r="G26" s="2"/>
      <c r="H26" s="2"/>
      <c r="I26" s="2"/>
      <c r="J26" s="2"/>
      <c r="K26" s="2"/>
      <c r="L26" s="2"/>
      <c r="M26" s="2"/>
      <c r="N26" s="2"/>
    </row>
    <row r="27" spans="1:14" ht="15.75" customHeight="1" x14ac:dyDescent="0.25">
      <c r="B27" s="34" t="s">
        <v>41</v>
      </c>
      <c r="C27" s="38">
        <f>RESUMEN!G51</f>
        <v>1020663</v>
      </c>
      <c r="D27" s="36"/>
      <c r="E27" s="2"/>
      <c r="F27" s="2"/>
      <c r="G27" s="2"/>
      <c r="H27" s="2"/>
      <c r="I27" s="2"/>
      <c r="J27" s="2"/>
      <c r="K27" s="2"/>
      <c r="L27" s="2"/>
      <c r="M27" s="2"/>
      <c r="N27" s="2"/>
    </row>
    <row r="28" spans="1:14" s="75" customFormat="1" ht="15.75" customHeight="1" x14ac:dyDescent="0.25">
      <c r="A28" s="449"/>
      <c r="B28" s="271" t="s">
        <v>43</v>
      </c>
      <c r="C28" s="272">
        <f>RESUMEN!G53</f>
        <v>10706886</v>
      </c>
      <c r="D28" s="273"/>
      <c r="E28" s="2"/>
      <c r="F28" s="2"/>
      <c r="G28" s="2"/>
      <c r="H28" s="2"/>
      <c r="I28" s="2"/>
      <c r="J28" s="2"/>
      <c r="K28" s="2"/>
      <c r="L28" s="2"/>
      <c r="M28" s="2"/>
      <c r="N28" s="2"/>
    </row>
    <row r="29" spans="1:14" ht="15.75" customHeight="1" thickBot="1" x14ac:dyDescent="0.3">
      <c r="B29" s="274" t="s">
        <v>44</v>
      </c>
      <c r="C29" s="41">
        <f>RESUMEN!G55</f>
        <v>2000</v>
      </c>
      <c r="D29" s="42"/>
      <c r="E29" s="2"/>
      <c r="F29" s="2"/>
      <c r="G29" s="2"/>
      <c r="H29" s="2"/>
      <c r="I29" s="2"/>
      <c r="J29" s="2"/>
      <c r="K29" s="2"/>
      <c r="L29" s="2"/>
      <c r="M29" s="2"/>
      <c r="N29" s="2"/>
    </row>
    <row r="30" spans="1:14" ht="15.75" customHeight="1" x14ac:dyDescent="0.25">
      <c r="B30" s="457" t="s">
        <v>45</v>
      </c>
      <c r="C30" s="455"/>
      <c r="D30" s="43">
        <f>SUM(D15:D29)</f>
        <v>1234909520</v>
      </c>
      <c r="E30" s="2"/>
      <c r="F30" s="2"/>
      <c r="G30" s="2"/>
      <c r="H30" s="2"/>
      <c r="I30" s="2"/>
      <c r="J30" s="2"/>
      <c r="K30" s="2"/>
      <c r="L30" s="2"/>
      <c r="M30" s="2"/>
      <c r="N30" s="2"/>
    </row>
    <row r="31" spans="1:14" ht="15.75" customHeight="1" x14ac:dyDescent="0.25">
      <c r="B31" s="44"/>
      <c r="C31" s="44"/>
      <c r="D31" s="44"/>
      <c r="E31" s="2"/>
      <c r="F31" s="2"/>
      <c r="G31" s="2"/>
      <c r="H31" s="2"/>
      <c r="I31" s="2"/>
      <c r="J31" s="2"/>
      <c r="K31" s="2"/>
      <c r="L31" s="2"/>
      <c r="M31" s="2"/>
      <c r="N31" s="2"/>
    </row>
    <row r="32" spans="1:14" ht="15.75" customHeight="1" x14ac:dyDescent="0.25">
      <c r="B32" s="45"/>
      <c r="C32" s="45"/>
      <c r="D32" s="39"/>
      <c r="E32" s="2"/>
      <c r="F32" s="2"/>
      <c r="G32" s="2"/>
      <c r="H32" s="2"/>
      <c r="I32" s="2"/>
      <c r="J32" s="2"/>
      <c r="K32" s="2"/>
      <c r="L32" s="2"/>
      <c r="M32" s="2"/>
      <c r="N32" s="2"/>
    </row>
    <row r="33" spans="2:14" ht="15.75" customHeight="1" x14ac:dyDescent="0.25">
      <c r="B33" s="45"/>
      <c r="C33" s="45"/>
      <c r="D33" s="39"/>
      <c r="E33" s="2"/>
      <c r="F33" s="2"/>
      <c r="G33" s="2"/>
      <c r="H33" s="2"/>
      <c r="I33" s="2"/>
      <c r="J33" s="2"/>
      <c r="K33" s="2"/>
      <c r="L33" s="2"/>
      <c r="M33" s="2"/>
      <c r="N33" s="2"/>
    </row>
    <row r="34" spans="2:14" ht="15.75" customHeight="1" x14ac:dyDescent="0.25">
      <c r="B34" s="45"/>
      <c r="C34" s="45"/>
      <c r="D34" s="5"/>
      <c r="E34" s="2"/>
      <c r="F34" s="2"/>
      <c r="G34" s="2"/>
      <c r="H34" s="2"/>
      <c r="I34" s="2"/>
      <c r="J34" s="2"/>
      <c r="K34" s="2"/>
      <c r="L34" s="2"/>
      <c r="M34" s="2"/>
      <c r="N34" s="2"/>
    </row>
    <row r="35" spans="2:14" ht="15.75" customHeight="1" x14ac:dyDescent="0.25">
      <c r="B35" s="45"/>
      <c r="C35" s="45"/>
      <c r="D35" s="39"/>
      <c r="E35" s="2"/>
      <c r="F35" s="2"/>
      <c r="G35" s="2"/>
      <c r="H35" s="2"/>
      <c r="I35" s="2"/>
      <c r="J35" s="2"/>
      <c r="K35" s="2"/>
      <c r="L35" s="2"/>
      <c r="M35" s="2"/>
      <c r="N35" s="2"/>
    </row>
    <row r="36" spans="2:14" ht="15.75" customHeight="1" x14ac:dyDescent="0.25">
      <c r="B36" s="45"/>
      <c r="C36" s="45"/>
      <c r="D36" s="39"/>
      <c r="E36" s="2"/>
      <c r="F36" s="2"/>
      <c r="G36" s="2"/>
      <c r="H36" s="2"/>
      <c r="I36" s="2"/>
      <c r="J36" s="2"/>
      <c r="K36" s="2"/>
      <c r="L36" s="2"/>
      <c r="M36" s="2"/>
      <c r="N36" s="2"/>
    </row>
    <row r="37" spans="2:14" ht="15.75" customHeight="1" x14ac:dyDescent="0.25">
      <c r="B37" s="45"/>
      <c r="C37" s="45"/>
      <c r="D37" s="5"/>
      <c r="E37" s="2"/>
      <c r="F37" s="2"/>
      <c r="G37" s="2"/>
      <c r="H37" s="2"/>
      <c r="I37" s="2"/>
      <c r="J37" s="2"/>
      <c r="K37" s="2"/>
      <c r="L37" s="2"/>
      <c r="M37" s="2"/>
      <c r="N37" s="2"/>
    </row>
    <row r="38" spans="2:14" ht="15.75" customHeight="1" x14ac:dyDescent="0.25">
      <c r="B38" s="45"/>
      <c r="C38" s="45"/>
      <c r="D38" s="39"/>
      <c r="E38" s="2"/>
      <c r="F38" s="2"/>
      <c r="G38" s="2"/>
      <c r="H38" s="2"/>
      <c r="I38" s="2"/>
      <c r="J38" s="2"/>
      <c r="K38" s="2"/>
      <c r="L38" s="2"/>
      <c r="M38" s="2"/>
      <c r="N38" s="2"/>
    </row>
    <row r="39" spans="2:14" ht="23.25" customHeight="1" x14ac:dyDescent="0.35">
      <c r="B39" s="45"/>
      <c r="C39" s="45"/>
      <c r="D39" s="40"/>
      <c r="E39" s="2"/>
      <c r="F39" s="2"/>
      <c r="G39" s="2"/>
      <c r="H39" s="2"/>
      <c r="I39" s="2"/>
      <c r="J39" s="2"/>
      <c r="K39" s="2"/>
      <c r="L39" s="2"/>
      <c r="M39" s="2"/>
      <c r="N39" s="2"/>
    </row>
    <row r="40" spans="2:14" ht="15.75" customHeight="1" x14ac:dyDescent="0.25">
      <c r="B40" s="45"/>
      <c r="C40" s="45"/>
      <c r="D40" s="5"/>
      <c r="E40" s="2"/>
      <c r="F40" s="2"/>
      <c r="G40" s="2"/>
      <c r="H40" s="2"/>
      <c r="I40" s="2"/>
      <c r="J40" s="2"/>
      <c r="K40" s="2"/>
      <c r="L40" s="2"/>
      <c r="M40" s="2"/>
      <c r="N40" s="2"/>
    </row>
    <row r="41" spans="2:14" x14ac:dyDescent="0.25">
      <c r="B41" s="45"/>
      <c r="C41" s="45"/>
      <c r="D41" s="45"/>
      <c r="E41" s="2"/>
      <c r="F41" s="2"/>
      <c r="G41" s="2"/>
      <c r="H41" s="2"/>
      <c r="I41" s="2"/>
      <c r="J41" s="2"/>
      <c r="K41" s="2"/>
      <c r="L41" s="2"/>
      <c r="M41" s="2"/>
      <c r="N41" s="2"/>
    </row>
    <row r="42" spans="2:14" x14ac:dyDescent="0.25">
      <c r="B42" s="45"/>
      <c r="C42" s="45"/>
      <c r="D42" s="45"/>
      <c r="E42" s="2"/>
      <c r="F42" s="2"/>
      <c r="G42" s="2"/>
      <c r="H42" s="2"/>
      <c r="I42" s="2"/>
      <c r="J42" s="2"/>
      <c r="K42" s="2"/>
      <c r="L42" s="2"/>
      <c r="M42" s="2"/>
      <c r="N42" s="2"/>
    </row>
    <row r="43" spans="2:14" x14ac:dyDescent="0.25">
      <c r="B43" s="45"/>
      <c r="C43" s="45"/>
      <c r="D43" s="45"/>
      <c r="E43" s="2"/>
      <c r="F43" s="2"/>
      <c r="G43" s="2"/>
      <c r="H43" s="2"/>
      <c r="I43" s="2"/>
      <c r="J43" s="2"/>
      <c r="K43" s="2"/>
      <c r="L43" s="2"/>
      <c r="M43" s="2"/>
      <c r="N43" s="2"/>
    </row>
    <row r="44" spans="2:14" x14ac:dyDescent="0.25">
      <c r="B44" s="45"/>
      <c r="C44" s="45"/>
      <c r="D44" s="45"/>
      <c r="E44" s="2"/>
      <c r="F44" s="2"/>
      <c r="G44" s="2"/>
      <c r="H44" s="2"/>
      <c r="I44" s="2"/>
      <c r="J44" s="2"/>
      <c r="K44" s="2"/>
      <c r="L44" s="2"/>
      <c r="M44" s="2"/>
      <c r="N44" s="2"/>
    </row>
    <row r="45" spans="2:14" x14ac:dyDescent="0.25">
      <c r="B45" s="45"/>
      <c r="C45" s="45"/>
      <c r="D45" s="45"/>
      <c r="E45" s="2"/>
      <c r="F45" s="2"/>
      <c r="G45" s="2"/>
      <c r="H45" s="2"/>
      <c r="I45" s="2"/>
      <c r="J45" s="2"/>
      <c r="K45" s="2"/>
      <c r="L45" s="2"/>
      <c r="M45" s="2"/>
      <c r="N45" s="2"/>
    </row>
    <row r="46" spans="2:14" x14ac:dyDescent="0.25">
      <c r="B46" s="45"/>
      <c r="C46" s="45"/>
      <c r="D46" s="45"/>
      <c r="E46" s="2"/>
      <c r="F46" s="2"/>
      <c r="G46" s="2"/>
      <c r="H46" s="2"/>
      <c r="I46" s="2"/>
      <c r="J46" s="2"/>
      <c r="K46" s="2"/>
      <c r="L46" s="2"/>
      <c r="M46" s="2"/>
      <c r="N46" s="2"/>
    </row>
    <row r="47" spans="2:14" x14ac:dyDescent="0.25">
      <c r="B47" s="2"/>
      <c r="C47" s="2"/>
      <c r="D47" s="2"/>
      <c r="E47" s="2"/>
      <c r="F47" s="2"/>
      <c r="G47" s="2"/>
      <c r="H47" s="2"/>
      <c r="I47" s="2"/>
      <c r="J47" s="2"/>
      <c r="K47" s="2"/>
      <c r="L47" s="2"/>
      <c r="M47" s="2"/>
      <c r="N47" s="2"/>
    </row>
  </sheetData>
  <mergeCells count="18">
    <mergeCell ref="B1:D1"/>
    <mergeCell ref="B2:D2"/>
    <mergeCell ref="B5:C5"/>
    <mergeCell ref="B4:C4"/>
    <mergeCell ref="B6:C6"/>
    <mergeCell ref="B20:C20"/>
    <mergeCell ref="B30:C30"/>
    <mergeCell ref="B15:C15"/>
    <mergeCell ref="B14:C14"/>
    <mergeCell ref="B16:C16"/>
    <mergeCell ref="B17:C17"/>
    <mergeCell ref="B18:C18"/>
    <mergeCell ref="B19:C19"/>
    <mergeCell ref="B7:C7"/>
    <mergeCell ref="B11:C11"/>
    <mergeCell ref="B8:C8"/>
    <mergeCell ref="B9:C9"/>
    <mergeCell ref="B12:C12"/>
  </mergeCells>
  <printOptions horizontalCentered="1"/>
  <pageMargins left="0.55118110236220474" right="0.55118110236220474" top="0.74803149606299213" bottom="0.74803149606299213"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workbookViewId="0">
      <selection activeCell="A2" sqref="A2:G2"/>
    </sheetView>
  </sheetViews>
  <sheetFormatPr baseColWidth="10" defaultColWidth="14.42578125" defaultRowHeight="15" customHeight="1" x14ac:dyDescent="0.25"/>
  <cols>
    <col min="1" max="4" width="7.5703125" customWidth="1"/>
    <col min="5" max="5" width="7.7109375" customWidth="1"/>
    <col min="6" max="6" width="43.42578125" customWidth="1"/>
    <col min="7" max="7" width="22.42578125" customWidth="1"/>
    <col min="8" max="8" width="28.85546875" customWidth="1"/>
    <col min="9" max="9" width="9.5703125" bestFit="1" customWidth="1"/>
    <col min="10" max="10" width="18.85546875" customWidth="1"/>
    <col min="11" max="11" width="16.85546875" customWidth="1"/>
    <col min="12" max="12" width="14" customWidth="1"/>
    <col min="13" max="16" width="13.28515625" customWidth="1"/>
    <col min="17" max="17" width="15.140625" customWidth="1"/>
    <col min="18" max="26" width="17.28515625" customWidth="1"/>
  </cols>
  <sheetData>
    <row r="1" spans="1:16" ht="15.75" customHeight="1" x14ac:dyDescent="0.25">
      <c r="A1" s="468" t="s">
        <v>1</v>
      </c>
      <c r="B1" s="467"/>
      <c r="C1" s="467"/>
      <c r="D1" s="467"/>
      <c r="E1" s="467"/>
      <c r="F1" s="467"/>
      <c r="G1" s="467"/>
      <c r="H1" s="1"/>
      <c r="I1" s="2"/>
      <c r="J1" s="2"/>
      <c r="K1" s="2"/>
      <c r="L1" s="2"/>
      <c r="M1" s="2"/>
      <c r="N1" s="2"/>
      <c r="O1" s="2"/>
      <c r="P1" s="2"/>
    </row>
    <row r="2" spans="1:16" ht="15.75" customHeight="1" x14ac:dyDescent="0.25">
      <c r="A2" s="468" t="s">
        <v>0</v>
      </c>
      <c r="B2" s="467"/>
      <c r="C2" s="467"/>
      <c r="D2" s="467"/>
      <c r="E2" s="467"/>
      <c r="F2" s="467"/>
      <c r="G2" s="467"/>
      <c r="H2" s="1"/>
      <c r="I2" s="2"/>
      <c r="J2" s="2"/>
      <c r="K2" s="2"/>
      <c r="L2" s="2"/>
      <c r="M2" s="2"/>
      <c r="N2" s="2"/>
      <c r="O2" s="2"/>
      <c r="P2" s="2"/>
    </row>
    <row r="3" spans="1:16" ht="15.75" customHeight="1" x14ac:dyDescent="0.25">
      <c r="A3" s="468" t="s">
        <v>632</v>
      </c>
      <c r="B3" s="467"/>
      <c r="C3" s="467"/>
      <c r="D3" s="467"/>
      <c r="E3" s="467"/>
      <c r="F3" s="467"/>
      <c r="G3" s="467"/>
      <c r="H3" s="1"/>
      <c r="I3" s="2"/>
      <c r="J3" s="2"/>
      <c r="K3" s="2"/>
      <c r="L3" s="2"/>
      <c r="M3" s="2"/>
      <c r="N3" s="2"/>
      <c r="O3" s="2"/>
      <c r="P3" s="2"/>
    </row>
    <row r="4" spans="1:16" ht="15.75" customHeight="1" x14ac:dyDescent="0.25">
      <c r="A4" s="3"/>
      <c r="B4" s="3"/>
      <c r="C4" s="3"/>
      <c r="D4" s="3"/>
      <c r="E4" s="3"/>
      <c r="F4" s="3"/>
      <c r="G4" s="3"/>
      <c r="H4" s="3"/>
      <c r="I4" s="2"/>
      <c r="J4" s="2"/>
      <c r="K4" s="2"/>
      <c r="L4" s="2"/>
      <c r="M4" s="2"/>
      <c r="N4" s="2"/>
      <c r="O4" s="2"/>
      <c r="P4" s="2"/>
    </row>
    <row r="5" spans="1:16" ht="15.75" customHeight="1" x14ac:dyDescent="0.25">
      <c r="A5" s="3"/>
      <c r="B5" s="5"/>
      <c r="C5" s="5"/>
      <c r="D5" s="5"/>
      <c r="E5" s="5"/>
      <c r="F5" s="5"/>
      <c r="G5" s="5"/>
      <c r="H5" s="5"/>
      <c r="I5" s="2"/>
      <c r="J5" s="2"/>
      <c r="K5" s="2"/>
      <c r="L5" s="2"/>
      <c r="M5" s="2"/>
      <c r="N5" s="2"/>
      <c r="O5" s="2"/>
      <c r="P5" s="2"/>
    </row>
    <row r="6" spans="1:16" ht="18" customHeight="1" x14ac:dyDescent="0.25">
      <c r="A6" s="8"/>
      <c r="B6" s="8"/>
      <c r="C6" s="5"/>
      <c r="D6" s="5"/>
      <c r="E6" s="5"/>
      <c r="F6" s="5"/>
      <c r="G6" s="5"/>
      <c r="H6" s="5"/>
      <c r="I6" s="2"/>
      <c r="J6" s="2"/>
      <c r="K6" s="2"/>
      <c r="L6" s="2"/>
      <c r="M6" s="2"/>
      <c r="N6" s="2"/>
      <c r="O6" s="2"/>
      <c r="P6" s="2"/>
    </row>
    <row r="7" spans="1:16" ht="15.75" customHeight="1" x14ac:dyDescent="0.25">
      <c r="A7" s="468" t="s">
        <v>6</v>
      </c>
      <c r="B7" s="467"/>
      <c r="C7" s="5"/>
      <c r="D7" s="5"/>
      <c r="E7" s="5"/>
      <c r="F7" s="5"/>
      <c r="G7" s="7" t="s">
        <v>4</v>
      </c>
      <c r="H7" s="7"/>
      <c r="I7" s="2"/>
      <c r="J7" s="2"/>
      <c r="K7" s="2"/>
      <c r="L7" s="2"/>
      <c r="M7" s="2"/>
      <c r="N7" s="2"/>
      <c r="O7" s="2"/>
      <c r="P7" s="2"/>
    </row>
    <row r="8" spans="1:16" ht="15.75" customHeight="1" x14ac:dyDescent="0.25">
      <c r="A8" s="10"/>
      <c r="B8" s="11"/>
      <c r="C8" s="5"/>
      <c r="D8" s="5"/>
      <c r="E8" s="5"/>
      <c r="F8" s="5"/>
      <c r="G8" s="5"/>
      <c r="H8" s="5"/>
      <c r="I8" s="2"/>
      <c r="J8" s="2"/>
      <c r="K8" s="2"/>
      <c r="L8" s="2"/>
      <c r="M8" s="2"/>
      <c r="N8" s="2"/>
      <c r="O8" s="2"/>
      <c r="P8" s="2"/>
    </row>
    <row r="9" spans="1:16" ht="15.75" customHeight="1" x14ac:dyDescent="0.25">
      <c r="A9" s="3"/>
      <c r="B9" s="5"/>
      <c r="C9" s="5"/>
      <c r="D9" s="5"/>
      <c r="E9" s="5"/>
      <c r="F9" s="5"/>
      <c r="G9" s="5"/>
      <c r="H9" s="12"/>
      <c r="I9" s="2"/>
      <c r="J9" s="2"/>
      <c r="K9" s="2"/>
      <c r="L9" s="2"/>
      <c r="M9" s="2"/>
      <c r="N9" s="2"/>
      <c r="O9" s="2"/>
      <c r="P9" s="2"/>
    </row>
    <row r="10" spans="1:16" ht="15.75" customHeight="1" x14ac:dyDescent="0.25">
      <c r="A10" s="3">
        <v>1000</v>
      </c>
      <c r="B10" s="466" t="s">
        <v>5</v>
      </c>
      <c r="C10" s="467"/>
      <c r="D10" s="467"/>
      <c r="E10" s="467"/>
      <c r="F10" s="467"/>
      <c r="G10" s="15">
        <f>'PGM1'!D51</f>
        <v>806539469.6099999</v>
      </c>
      <c r="H10" s="16"/>
      <c r="I10" s="275"/>
      <c r="J10" s="2"/>
      <c r="K10" s="2"/>
      <c r="L10" s="2"/>
      <c r="M10" s="2"/>
      <c r="N10" s="2"/>
      <c r="O10" s="2"/>
      <c r="P10" s="2"/>
    </row>
    <row r="11" spans="1:16" ht="15.75" customHeight="1" x14ac:dyDescent="0.25">
      <c r="A11" s="3"/>
      <c r="B11" s="5"/>
      <c r="C11" s="5"/>
      <c r="D11" s="5"/>
      <c r="E11" s="5"/>
      <c r="F11" s="5"/>
      <c r="G11" s="5"/>
      <c r="H11" s="16"/>
      <c r="I11" s="2"/>
      <c r="J11" s="2"/>
      <c r="K11" s="2"/>
      <c r="L11" s="2"/>
      <c r="M11" s="2"/>
      <c r="N11" s="2"/>
      <c r="O11" s="2"/>
      <c r="P11" s="2"/>
    </row>
    <row r="12" spans="1:16" ht="15.75" customHeight="1" x14ac:dyDescent="0.25">
      <c r="A12" s="3">
        <v>2000</v>
      </c>
      <c r="B12" s="466" t="s">
        <v>7</v>
      </c>
      <c r="C12" s="467"/>
      <c r="D12" s="467"/>
      <c r="E12" s="467"/>
      <c r="F12" s="467"/>
      <c r="G12" s="15">
        <f>'PGM1'!E51</f>
        <v>43606009.490000002</v>
      </c>
      <c r="H12" s="16"/>
      <c r="I12" s="275"/>
      <c r="J12" s="2"/>
      <c r="K12" s="2"/>
      <c r="L12" s="2"/>
      <c r="M12" s="2"/>
      <c r="N12" s="2"/>
      <c r="O12" s="2"/>
      <c r="P12" s="2"/>
    </row>
    <row r="13" spans="1:16" ht="15.75" customHeight="1" x14ac:dyDescent="0.25">
      <c r="A13" s="3"/>
      <c r="B13" s="5"/>
      <c r="C13" s="5"/>
      <c r="D13" s="5"/>
      <c r="E13" s="5"/>
      <c r="F13" s="5"/>
      <c r="G13" s="5"/>
      <c r="H13" s="16"/>
      <c r="I13" s="2"/>
      <c r="J13" s="275"/>
      <c r="K13" s="2"/>
      <c r="L13" s="2"/>
      <c r="M13" s="2"/>
      <c r="N13" s="2"/>
      <c r="O13" s="2"/>
      <c r="P13" s="2"/>
    </row>
    <row r="14" spans="1:16" ht="15.75" customHeight="1" x14ac:dyDescent="0.25">
      <c r="A14" s="3">
        <v>3000</v>
      </c>
      <c r="B14" s="466" t="s">
        <v>9</v>
      </c>
      <c r="C14" s="467"/>
      <c r="D14" s="467"/>
      <c r="E14" s="467"/>
      <c r="F14" s="467"/>
      <c r="G14" s="15">
        <f>'PGM1'!F51</f>
        <v>172154569.72</v>
      </c>
      <c r="H14" s="16"/>
      <c r="I14" s="275"/>
      <c r="J14" s="2"/>
      <c r="K14" s="2"/>
      <c r="L14" s="2"/>
      <c r="M14" s="2"/>
      <c r="N14" s="2"/>
      <c r="O14" s="2"/>
      <c r="P14" s="2"/>
    </row>
    <row r="15" spans="1:16" ht="15.75" customHeight="1" x14ac:dyDescent="0.25">
      <c r="A15" s="3"/>
      <c r="B15" s="5"/>
      <c r="C15" s="5"/>
      <c r="D15" s="5"/>
      <c r="E15" s="5"/>
      <c r="F15" s="5"/>
      <c r="G15" s="5"/>
      <c r="H15" s="16"/>
      <c r="I15" s="2"/>
      <c r="J15" s="2"/>
      <c r="K15" s="2"/>
      <c r="L15" s="2"/>
      <c r="M15" s="2"/>
      <c r="N15" s="2"/>
      <c r="O15" s="2"/>
      <c r="P15" s="2"/>
    </row>
    <row r="16" spans="1:16" ht="15.75" customHeight="1" x14ac:dyDescent="0.25">
      <c r="A16" s="3">
        <v>4000</v>
      </c>
      <c r="B16" s="466" t="s">
        <v>10</v>
      </c>
      <c r="C16" s="467"/>
      <c r="D16" s="467"/>
      <c r="E16" s="467"/>
      <c r="F16" s="467"/>
      <c r="G16" s="15">
        <f>'PGM1'!G51</f>
        <v>110867574.55</v>
      </c>
      <c r="H16" s="276"/>
      <c r="I16" s="275"/>
      <c r="J16" s="2"/>
      <c r="K16" s="2"/>
      <c r="L16" s="2"/>
      <c r="M16" s="2"/>
      <c r="N16" s="2"/>
      <c r="O16" s="2"/>
      <c r="P16" s="2"/>
    </row>
    <row r="17" spans="1:16" ht="15.75" customHeight="1" x14ac:dyDescent="0.25">
      <c r="A17" s="3"/>
      <c r="B17" s="5"/>
      <c r="C17" s="5"/>
      <c r="D17" s="5"/>
      <c r="E17" s="5"/>
      <c r="F17" s="5"/>
      <c r="G17" s="5"/>
      <c r="H17" s="16"/>
      <c r="I17" s="2"/>
      <c r="J17" s="2"/>
      <c r="K17" s="2"/>
      <c r="L17" s="2"/>
      <c r="M17" s="2"/>
      <c r="N17" s="2"/>
      <c r="O17" s="2"/>
      <c r="P17" s="2"/>
    </row>
    <row r="18" spans="1:16" ht="15.75" customHeight="1" x14ac:dyDescent="0.25">
      <c r="A18" s="3">
        <v>5000</v>
      </c>
      <c r="B18" s="466" t="s">
        <v>11</v>
      </c>
      <c r="C18" s="467"/>
      <c r="D18" s="467"/>
      <c r="E18" s="467"/>
      <c r="F18" s="467"/>
      <c r="G18" s="15">
        <f>'PGM1'!K51</f>
        <v>3707224.73</v>
      </c>
      <c r="H18" s="16"/>
      <c r="I18" s="275"/>
      <c r="J18" s="2"/>
      <c r="K18" s="47"/>
      <c r="L18" s="2"/>
      <c r="M18" s="2"/>
      <c r="N18" s="2"/>
      <c r="O18" s="2"/>
      <c r="P18" s="2"/>
    </row>
    <row r="19" spans="1:16" ht="15.75" customHeight="1" x14ac:dyDescent="0.25">
      <c r="A19" s="3"/>
      <c r="B19" s="5"/>
      <c r="C19" s="5"/>
      <c r="D19" s="5"/>
      <c r="E19" s="5"/>
      <c r="F19" s="5"/>
      <c r="G19" s="5"/>
      <c r="H19" s="16"/>
      <c r="I19" s="2"/>
      <c r="J19" s="47"/>
      <c r="K19" s="31"/>
      <c r="L19" s="2"/>
      <c r="M19" s="2"/>
      <c r="N19" s="2"/>
      <c r="O19" s="2"/>
      <c r="P19" s="2"/>
    </row>
    <row r="20" spans="1:16" ht="15.75" customHeight="1" x14ac:dyDescent="0.25">
      <c r="A20" s="3">
        <v>6000</v>
      </c>
      <c r="B20" s="466" t="s">
        <v>12</v>
      </c>
      <c r="C20" s="467"/>
      <c r="D20" s="467"/>
      <c r="E20" s="467"/>
      <c r="F20" s="467"/>
      <c r="G20" s="15">
        <f>'PGM1'!L51</f>
        <v>50292775.270000003</v>
      </c>
      <c r="H20" s="16"/>
      <c r="I20" s="275"/>
      <c r="J20" s="31"/>
      <c r="K20" s="47"/>
      <c r="L20" s="2"/>
      <c r="M20" s="2"/>
      <c r="N20" s="2"/>
      <c r="O20" s="2"/>
      <c r="P20" s="2"/>
    </row>
    <row r="21" spans="1:16" ht="15.75" customHeight="1" x14ac:dyDescent="0.25">
      <c r="A21" s="3"/>
      <c r="B21" s="5"/>
      <c r="C21" s="5"/>
      <c r="D21" s="5"/>
      <c r="E21" s="5"/>
      <c r="F21" s="5"/>
      <c r="G21" s="5"/>
      <c r="H21" s="16"/>
      <c r="I21" s="2"/>
      <c r="J21" s="47"/>
      <c r="K21" s="2"/>
      <c r="L21" s="2"/>
      <c r="M21" s="2"/>
      <c r="N21" s="2"/>
      <c r="O21" s="2"/>
      <c r="P21" s="2"/>
    </row>
    <row r="22" spans="1:16" ht="15.75" customHeight="1" x14ac:dyDescent="0.25">
      <c r="A22" s="277">
        <v>9000</v>
      </c>
      <c r="B22" s="470" t="s">
        <v>14</v>
      </c>
      <c r="C22" s="471"/>
      <c r="D22" s="471"/>
      <c r="E22" s="471"/>
      <c r="F22" s="471"/>
      <c r="G22" s="15">
        <f>'PGM1'!I15</f>
        <v>47741896.629999995</v>
      </c>
      <c r="H22" s="16"/>
      <c r="I22" s="275"/>
      <c r="J22" s="31"/>
      <c r="K22" s="47"/>
      <c r="L22" s="2"/>
      <c r="M22" s="2"/>
      <c r="N22" s="2"/>
      <c r="O22" s="2"/>
      <c r="P22" s="2"/>
    </row>
    <row r="23" spans="1:16" ht="15.75" customHeight="1" x14ac:dyDescent="0.25">
      <c r="A23" s="3"/>
      <c r="B23" s="5"/>
      <c r="C23" s="5"/>
      <c r="D23" s="5"/>
      <c r="E23" s="5"/>
      <c r="F23" s="5"/>
      <c r="G23" s="5"/>
      <c r="H23" s="21"/>
      <c r="I23" s="2"/>
      <c r="J23" s="2"/>
      <c r="K23" s="2"/>
      <c r="L23" s="2"/>
      <c r="M23" s="2"/>
      <c r="N23" s="2"/>
      <c r="O23" s="2"/>
      <c r="P23" s="2"/>
    </row>
    <row r="24" spans="1:16" ht="15.75" customHeight="1" x14ac:dyDescent="0.25">
      <c r="A24" s="468" t="s">
        <v>13</v>
      </c>
      <c r="B24" s="467"/>
      <c r="C24" s="467"/>
      <c r="D24" s="467"/>
      <c r="E24" s="467"/>
      <c r="F24" s="467"/>
      <c r="G24" s="23">
        <f>SUM(G10+G12+G14+G16+G18+G20+G22)</f>
        <v>1234909520</v>
      </c>
      <c r="H24" s="19"/>
      <c r="I24" s="275"/>
      <c r="J24" s="2"/>
      <c r="K24" s="2"/>
      <c r="L24" s="2"/>
      <c r="M24" s="2"/>
      <c r="N24" s="2"/>
      <c r="O24" s="2"/>
      <c r="P24" s="2"/>
    </row>
    <row r="25" spans="1:16" ht="15.75" customHeight="1" x14ac:dyDescent="0.25">
      <c r="A25" s="3"/>
      <c r="B25" s="5"/>
      <c r="C25" s="5"/>
      <c r="D25" s="5"/>
      <c r="E25" s="5"/>
      <c r="F25" s="5"/>
      <c r="G25" s="5"/>
      <c r="H25" s="12"/>
      <c r="I25" s="2"/>
      <c r="J25" s="2"/>
      <c r="K25" s="2"/>
      <c r="L25" s="2"/>
      <c r="M25" s="2"/>
      <c r="N25" s="2"/>
      <c r="O25" s="2"/>
      <c r="P25" s="2"/>
    </row>
    <row r="26" spans="1:16" ht="15.75" customHeight="1" x14ac:dyDescent="0.25">
      <c r="A26" s="468" t="s">
        <v>20</v>
      </c>
      <c r="B26" s="467"/>
      <c r="C26" s="5"/>
      <c r="D26" s="5"/>
      <c r="E26" s="5"/>
      <c r="F26" s="5"/>
      <c r="G26" s="5"/>
      <c r="H26" s="12"/>
      <c r="I26" s="2"/>
      <c r="J26" s="2"/>
      <c r="K26" s="2"/>
      <c r="L26" s="2"/>
      <c r="M26" s="2"/>
      <c r="N26" s="2"/>
      <c r="O26" s="2"/>
      <c r="P26" s="2"/>
    </row>
    <row r="27" spans="1:16" ht="15.75" customHeight="1" x14ac:dyDescent="0.25">
      <c r="A27" s="3"/>
      <c r="B27" s="5"/>
      <c r="C27" s="5"/>
      <c r="D27" s="5"/>
      <c r="E27" s="5"/>
      <c r="F27" s="5"/>
      <c r="G27" s="5"/>
      <c r="H27" s="12"/>
      <c r="I27" s="2"/>
      <c r="J27" s="2"/>
      <c r="K27" s="2"/>
      <c r="L27" s="2"/>
      <c r="M27" s="2"/>
      <c r="N27" s="2"/>
      <c r="O27" s="2"/>
      <c r="P27" s="2"/>
    </row>
    <row r="28" spans="1:16" ht="15.75" customHeight="1" x14ac:dyDescent="0.25">
      <c r="A28" s="3"/>
      <c r="B28" s="5"/>
      <c r="C28" s="5"/>
      <c r="D28" s="5"/>
      <c r="E28" s="5"/>
      <c r="F28" s="5"/>
      <c r="G28" s="12"/>
      <c r="H28" s="12"/>
      <c r="I28" s="2"/>
      <c r="J28" s="2"/>
      <c r="K28" s="31"/>
      <c r="L28" s="2"/>
      <c r="M28" s="2"/>
      <c r="N28" s="2"/>
      <c r="O28" s="2"/>
      <c r="P28" s="2"/>
    </row>
    <row r="29" spans="1:16" ht="15.75" customHeight="1" x14ac:dyDescent="0.25">
      <c r="A29" s="466" t="s">
        <v>23</v>
      </c>
      <c r="B29" s="467"/>
      <c r="C29" s="467"/>
      <c r="D29" s="467"/>
      <c r="E29" s="467"/>
      <c r="F29" s="467"/>
      <c r="G29" s="24">
        <v>183731550</v>
      </c>
      <c r="H29" s="24"/>
      <c r="I29" s="2"/>
      <c r="J29" s="2"/>
      <c r="K29" s="2"/>
      <c r="L29" s="2"/>
      <c r="M29" s="2"/>
      <c r="N29" s="2"/>
      <c r="O29" s="2"/>
      <c r="P29" s="2"/>
    </row>
    <row r="30" spans="1:16" ht="13.5" customHeight="1" x14ac:dyDescent="0.25">
      <c r="A30" s="3"/>
      <c r="B30" s="5"/>
      <c r="C30" s="5"/>
      <c r="D30" s="5"/>
      <c r="E30" s="5"/>
      <c r="F30" s="5"/>
      <c r="G30" s="12"/>
      <c r="H30" s="12"/>
      <c r="I30" s="2"/>
      <c r="J30" s="2"/>
      <c r="K30" s="2"/>
      <c r="L30" s="2"/>
      <c r="M30" s="2"/>
      <c r="N30" s="2"/>
      <c r="O30" s="2"/>
      <c r="P30" s="2"/>
    </row>
    <row r="31" spans="1:16" ht="15.75" customHeight="1" x14ac:dyDescent="0.25">
      <c r="A31" s="466" t="s">
        <v>24</v>
      </c>
      <c r="B31" s="467"/>
      <c r="C31" s="467"/>
      <c r="D31" s="467"/>
      <c r="E31" s="467"/>
      <c r="F31" s="467"/>
      <c r="G31" s="24">
        <v>2856682</v>
      </c>
      <c r="H31" s="24"/>
      <c r="I31" s="2"/>
      <c r="J31" s="2"/>
      <c r="K31" s="2"/>
      <c r="L31" s="2"/>
      <c r="M31" s="2"/>
      <c r="N31" s="2"/>
      <c r="O31" s="2"/>
      <c r="P31" s="2"/>
    </row>
    <row r="32" spans="1:16" ht="12" customHeight="1" x14ac:dyDescent="0.25">
      <c r="A32" s="3"/>
      <c r="B32" s="5"/>
      <c r="C32" s="5"/>
      <c r="D32" s="5"/>
      <c r="E32" s="5"/>
      <c r="F32" s="5"/>
      <c r="G32" s="12"/>
      <c r="H32" s="12"/>
      <c r="I32" s="2"/>
      <c r="J32" s="2"/>
      <c r="K32" s="2"/>
      <c r="L32" s="2"/>
      <c r="M32" s="2"/>
      <c r="N32" s="2"/>
      <c r="O32" s="2"/>
      <c r="P32" s="2"/>
    </row>
    <row r="33" spans="1:16" ht="15.75" customHeight="1" x14ac:dyDescent="0.25">
      <c r="A33" s="466" t="s">
        <v>21</v>
      </c>
      <c r="B33" s="467"/>
      <c r="C33" s="467"/>
      <c r="D33" s="467"/>
      <c r="E33" s="467"/>
      <c r="F33" s="467"/>
      <c r="G33" s="24">
        <v>48190517</v>
      </c>
      <c r="H33" s="24"/>
      <c r="I33" s="2"/>
      <c r="J33" s="2"/>
      <c r="K33" s="2"/>
      <c r="L33" s="2"/>
      <c r="M33" s="2"/>
      <c r="N33" s="2"/>
      <c r="O33" s="2"/>
      <c r="P33" s="2"/>
    </row>
    <row r="34" spans="1:16" ht="12" customHeight="1" x14ac:dyDescent="0.25">
      <c r="A34" s="3"/>
      <c r="B34" s="5"/>
      <c r="C34" s="5"/>
      <c r="D34" s="5"/>
      <c r="E34" s="5"/>
      <c r="F34" s="5"/>
      <c r="G34" s="12"/>
      <c r="H34" s="12"/>
      <c r="I34" s="2"/>
      <c r="J34" s="2"/>
      <c r="K34" s="2"/>
      <c r="L34" s="2"/>
      <c r="M34" s="2"/>
      <c r="N34" s="2"/>
      <c r="O34" s="2"/>
      <c r="P34" s="2"/>
    </row>
    <row r="35" spans="1:16" ht="15.75" customHeight="1" x14ac:dyDescent="0.25">
      <c r="A35" s="466" t="s">
        <v>25</v>
      </c>
      <c r="B35" s="467"/>
      <c r="C35" s="467"/>
      <c r="D35" s="467"/>
      <c r="E35" s="467"/>
      <c r="F35" s="467"/>
      <c r="G35" s="24">
        <v>17078623</v>
      </c>
      <c r="H35" s="24"/>
      <c r="I35" s="2"/>
      <c r="J35" s="2"/>
      <c r="K35" s="2"/>
      <c r="L35" s="2"/>
      <c r="M35" s="2"/>
      <c r="N35" s="2"/>
      <c r="O35" s="2"/>
      <c r="P35" s="2"/>
    </row>
    <row r="36" spans="1:16" ht="12.75" customHeight="1" x14ac:dyDescent="0.25">
      <c r="A36" s="3"/>
      <c r="B36" s="5"/>
      <c r="C36" s="5"/>
      <c r="D36" s="5"/>
      <c r="E36" s="5"/>
      <c r="F36" s="5"/>
      <c r="G36" s="12"/>
      <c r="H36" s="12"/>
      <c r="I36" s="2"/>
      <c r="J36" s="2"/>
      <c r="K36" s="2"/>
      <c r="L36" s="2"/>
      <c r="M36" s="2"/>
      <c r="N36" s="2"/>
      <c r="O36" s="2"/>
      <c r="P36" s="2"/>
    </row>
    <row r="37" spans="1:16" ht="15.75" customHeight="1" x14ac:dyDescent="0.25">
      <c r="A37" s="466" t="s">
        <v>27</v>
      </c>
      <c r="B37" s="467"/>
      <c r="C37" s="467"/>
      <c r="D37" s="467"/>
      <c r="E37" s="467"/>
      <c r="F37" s="467"/>
      <c r="G37" s="24">
        <v>53393289</v>
      </c>
      <c r="H37" s="24"/>
      <c r="I37" s="2"/>
      <c r="J37" s="2"/>
      <c r="K37" s="2"/>
      <c r="L37" s="2"/>
      <c r="M37" s="2"/>
      <c r="N37" s="2"/>
      <c r="O37" s="2"/>
      <c r="P37" s="2"/>
    </row>
    <row r="38" spans="1:16" ht="13.5" customHeight="1" x14ac:dyDescent="0.25">
      <c r="A38" s="3"/>
      <c r="B38" s="5"/>
      <c r="C38" s="5"/>
      <c r="D38" s="5"/>
      <c r="E38" s="5"/>
      <c r="F38" s="5"/>
      <c r="G38" s="12"/>
      <c r="H38" s="12"/>
      <c r="I38" s="2"/>
      <c r="J38" s="2"/>
      <c r="K38" s="2"/>
      <c r="L38" s="2"/>
      <c r="M38" s="2"/>
      <c r="N38" s="2"/>
      <c r="O38" s="2"/>
      <c r="P38" s="2"/>
    </row>
    <row r="39" spans="1:16" ht="15.75" customHeight="1" x14ac:dyDescent="0.25">
      <c r="A39" s="466" t="s">
        <v>28</v>
      </c>
      <c r="B39" s="467"/>
      <c r="C39" s="467"/>
      <c r="D39" s="467"/>
      <c r="E39" s="467"/>
      <c r="F39" s="467"/>
      <c r="G39" s="24">
        <v>807622116</v>
      </c>
      <c r="H39" s="24"/>
      <c r="I39" s="2"/>
      <c r="J39" s="2"/>
      <c r="K39" s="26"/>
      <c r="L39" s="2"/>
      <c r="M39" s="2"/>
      <c r="N39" s="2"/>
      <c r="O39" s="2"/>
      <c r="P39" s="2"/>
    </row>
    <row r="40" spans="1:16" ht="11.25" customHeight="1" x14ac:dyDescent="0.25">
      <c r="A40" s="3"/>
      <c r="B40" s="5"/>
      <c r="C40" s="5"/>
      <c r="D40" s="5"/>
      <c r="E40" s="5"/>
      <c r="F40" s="5"/>
      <c r="G40" s="12"/>
      <c r="H40" s="12"/>
      <c r="I40" s="2"/>
      <c r="J40" s="2"/>
      <c r="K40" s="26"/>
      <c r="L40" s="2"/>
      <c r="M40" s="2"/>
      <c r="N40" s="2"/>
      <c r="O40" s="2"/>
      <c r="P40" s="2"/>
    </row>
    <row r="41" spans="1:16" ht="15.75" customHeight="1" x14ac:dyDescent="0.25">
      <c r="A41" s="466" t="s">
        <v>30</v>
      </c>
      <c r="B41" s="467"/>
      <c r="C41" s="467"/>
      <c r="D41" s="467"/>
      <c r="E41" s="467"/>
      <c r="F41" s="467"/>
      <c r="G41" s="24">
        <v>87429498</v>
      </c>
      <c r="H41" s="24"/>
      <c r="I41" s="2"/>
      <c r="J41" s="2"/>
      <c r="K41" s="26"/>
      <c r="L41" s="2"/>
      <c r="M41" s="2"/>
      <c r="N41" s="2"/>
      <c r="O41" s="2"/>
      <c r="P41" s="2"/>
    </row>
    <row r="42" spans="1:16" ht="12.75" customHeight="1" x14ac:dyDescent="0.25">
      <c r="A42" s="3"/>
      <c r="B42" s="5"/>
      <c r="C42" s="5"/>
      <c r="D42" s="5"/>
      <c r="E42" s="5"/>
      <c r="F42" s="5"/>
      <c r="G42" s="12"/>
      <c r="H42" s="12"/>
      <c r="I42" s="2"/>
      <c r="J42" s="2"/>
      <c r="K42" s="27"/>
      <c r="L42" s="2"/>
      <c r="M42" s="2"/>
      <c r="N42" s="2"/>
      <c r="O42" s="2"/>
      <c r="P42" s="2"/>
    </row>
    <row r="43" spans="1:16" ht="15.75" customHeight="1" x14ac:dyDescent="0.25">
      <c r="A43" s="466" t="s">
        <v>36</v>
      </c>
      <c r="B43" s="467"/>
      <c r="C43" s="467"/>
      <c r="D43" s="467"/>
      <c r="E43" s="467"/>
      <c r="F43" s="467"/>
      <c r="G43" s="24">
        <v>7129379</v>
      </c>
      <c r="H43" s="24"/>
      <c r="I43" s="2"/>
      <c r="J43" s="2"/>
      <c r="K43" s="2"/>
      <c r="L43" s="2"/>
      <c r="M43" s="2"/>
      <c r="N43" s="2"/>
      <c r="O43" s="2"/>
      <c r="P43" s="2"/>
    </row>
    <row r="44" spans="1:16" ht="14.25" customHeight="1" x14ac:dyDescent="0.25">
      <c r="A44" s="3"/>
      <c r="B44" s="5"/>
      <c r="C44" s="5"/>
      <c r="D44" s="5"/>
      <c r="E44" s="5"/>
      <c r="F44" s="5"/>
      <c r="G44" s="12"/>
      <c r="H44" s="12"/>
      <c r="I44" s="2"/>
      <c r="J44" s="2"/>
      <c r="K44" s="2"/>
      <c r="L44" s="2"/>
      <c r="M44" s="2"/>
      <c r="N44" s="2"/>
      <c r="O44" s="2"/>
      <c r="P44" s="2"/>
    </row>
    <row r="45" spans="1:16" ht="15.75" customHeight="1" x14ac:dyDescent="0.25">
      <c r="A45" s="466" t="s">
        <v>37</v>
      </c>
      <c r="B45" s="467"/>
      <c r="C45" s="467"/>
      <c r="D45" s="467"/>
      <c r="E45" s="467"/>
      <c r="F45" s="467"/>
      <c r="G45" s="24">
        <v>5513203</v>
      </c>
      <c r="H45" s="24"/>
      <c r="I45" s="2"/>
      <c r="J45" s="2"/>
      <c r="K45" s="47"/>
      <c r="L45" s="2"/>
      <c r="M45" s="2"/>
      <c r="N45" s="2"/>
      <c r="O45" s="2"/>
      <c r="P45" s="2"/>
    </row>
    <row r="46" spans="1:16" ht="14.25" customHeight="1" x14ac:dyDescent="0.25">
      <c r="A46" s="14"/>
      <c r="B46" s="14"/>
      <c r="C46" s="14"/>
      <c r="D46" s="14"/>
      <c r="E46" s="14"/>
      <c r="F46" s="14"/>
      <c r="G46" s="12"/>
      <c r="H46" s="12"/>
      <c r="I46" s="2"/>
      <c r="J46" s="2"/>
      <c r="K46" s="31"/>
      <c r="L46" s="2"/>
      <c r="M46" s="2"/>
      <c r="N46" s="2"/>
      <c r="O46" s="2"/>
      <c r="P46" s="2"/>
    </row>
    <row r="47" spans="1:16" ht="15.75" customHeight="1" x14ac:dyDescent="0.25">
      <c r="A47" s="466" t="s">
        <v>38</v>
      </c>
      <c r="B47" s="467"/>
      <c r="C47" s="467"/>
      <c r="D47" s="467"/>
      <c r="E47" s="467"/>
      <c r="F47" s="467"/>
      <c r="G47" s="12">
        <v>3779770</v>
      </c>
      <c r="H47" s="12"/>
      <c r="I47" s="2"/>
      <c r="J47" s="2"/>
      <c r="K47" s="2"/>
      <c r="L47" s="2"/>
      <c r="M47" s="2"/>
      <c r="N47" s="2"/>
      <c r="O47" s="2"/>
      <c r="P47" s="2"/>
    </row>
    <row r="48" spans="1:16" ht="11.25" customHeight="1" x14ac:dyDescent="0.25">
      <c r="A48" s="3"/>
      <c r="B48" s="5"/>
      <c r="C48" s="5"/>
      <c r="D48" s="5"/>
      <c r="E48" s="5"/>
      <c r="F48" s="5"/>
      <c r="G48" s="12"/>
      <c r="H48" s="12"/>
      <c r="I48" s="2"/>
      <c r="J48" s="2"/>
      <c r="K48" s="47"/>
      <c r="L48" s="2"/>
      <c r="M48" s="2"/>
      <c r="N48" s="2"/>
      <c r="O48" s="2"/>
      <c r="P48" s="2"/>
    </row>
    <row r="49" spans="1:16" ht="15.75" customHeight="1" x14ac:dyDescent="0.25">
      <c r="A49" s="466" t="s">
        <v>40</v>
      </c>
      <c r="B49" s="467"/>
      <c r="C49" s="467"/>
      <c r="D49" s="467"/>
      <c r="E49" s="467"/>
      <c r="F49" s="467"/>
      <c r="G49" s="12">
        <v>6455344</v>
      </c>
      <c r="H49" s="12"/>
      <c r="I49" s="2"/>
      <c r="J49" s="2"/>
      <c r="K49" s="57"/>
      <c r="L49" s="63"/>
      <c r="M49" s="2"/>
      <c r="N49" s="2"/>
      <c r="O49" s="2"/>
      <c r="P49" s="2"/>
    </row>
    <row r="50" spans="1:16" ht="13.5" customHeight="1" x14ac:dyDescent="0.25">
      <c r="A50" s="3"/>
      <c r="B50" s="5"/>
      <c r="C50" s="5"/>
      <c r="D50" s="5"/>
      <c r="E50" s="5"/>
      <c r="F50" s="5"/>
      <c r="G50" s="12"/>
      <c r="H50" s="12"/>
      <c r="I50" s="2"/>
      <c r="J50" s="2"/>
      <c r="K50" s="2"/>
      <c r="L50" s="63"/>
      <c r="M50" s="2"/>
      <c r="N50" s="2"/>
      <c r="O50" s="2"/>
      <c r="P50" s="2"/>
    </row>
    <row r="51" spans="1:16" ht="15.75" customHeight="1" x14ac:dyDescent="0.25">
      <c r="A51" s="466" t="s">
        <v>41</v>
      </c>
      <c r="B51" s="467"/>
      <c r="C51" s="467"/>
      <c r="D51" s="467"/>
      <c r="E51" s="467"/>
      <c r="F51" s="467"/>
      <c r="G51" s="12">
        <v>1020663</v>
      </c>
      <c r="H51" s="12"/>
      <c r="I51" s="2"/>
      <c r="J51" s="2"/>
      <c r="K51" s="2"/>
      <c r="L51" s="63"/>
      <c r="M51" s="2"/>
      <c r="N51" s="2"/>
      <c r="O51" s="2"/>
      <c r="P51" s="2"/>
    </row>
    <row r="52" spans="1:16" ht="11.25" customHeight="1" x14ac:dyDescent="0.25">
      <c r="A52" s="3"/>
      <c r="B52" s="5"/>
      <c r="C52" s="5"/>
      <c r="D52" s="5"/>
      <c r="E52" s="5"/>
      <c r="F52" s="5"/>
      <c r="G52" s="12"/>
      <c r="H52" s="12"/>
      <c r="I52" s="2"/>
      <c r="J52" s="2"/>
      <c r="K52" s="31"/>
      <c r="L52" s="2"/>
      <c r="M52" s="2"/>
      <c r="N52" s="2"/>
      <c r="O52" s="2"/>
      <c r="P52" s="2"/>
    </row>
    <row r="53" spans="1:16" ht="15.75" customHeight="1" x14ac:dyDescent="0.25">
      <c r="A53" s="466" t="s">
        <v>43</v>
      </c>
      <c r="B53" s="467"/>
      <c r="C53" s="467"/>
      <c r="D53" s="467"/>
      <c r="E53" s="467"/>
      <c r="F53" s="467"/>
      <c r="G53" s="12">
        <v>10706886</v>
      </c>
      <c r="H53" s="12"/>
      <c r="I53" s="2"/>
      <c r="J53" s="2"/>
      <c r="K53" s="2"/>
      <c r="L53" s="2"/>
      <c r="M53" s="2"/>
      <c r="N53" s="2"/>
      <c r="O53" s="2"/>
      <c r="P53" s="2"/>
    </row>
    <row r="54" spans="1:16" ht="9" customHeight="1" x14ac:dyDescent="0.25">
      <c r="A54" s="3"/>
      <c r="B54" s="5"/>
      <c r="C54" s="5"/>
      <c r="D54" s="5"/>
      <c r="E54" s="5"/>
      <c r="F54" s="5"/>
      <c r="G54" s="33"/>
      <c r="H54" s="12"/>
      <c r="I54" s="2"/>
      <c r="J54" s="2"/>
      <c r="K54" s="2"/>
      <c r="L54" s="2"/>
      <c r="M54" s="2"/>
      <c r="N54" s="2"/>
      <c r="O54" s="2"/>
      <c r="P54" s="2"/>
    </row>
    <row r="55" spans="1:16" ht="15.75" customHeight="1" x14ac:dyDescent="0.25">
      <c r="A55" s="466" t="s">
        <v>44</v>
      </c>
      <c r="B55" s="467"/>
      <c r="C55" s="467"/>
      <c r="D55" s="467"/>
      <c r="E55" s="467"/>
      <c r="F55" s="467"/>
      <c r="G55" s="33">
        <v>2000</v>
      </c>
      <c r="H55" s="12"/>
      <c r="I55" s="2"/>
      <c r="J55" s="2"/>
      <c r="K55" s="2"/>
      <c r="L55" s="2"/>
      <c r="M55" s="2"/>
      <c r="N55" s="2"/>
      <c r="O55" s="2"/>
      <c r="P55" s="2"/>
    </row>
    <row r="56" spans="1:16" ht="15.75" customHeight="1" x14ac:dyDescent="0.25">
      <c r="A56" s="3"/>
      <c r="B56" s="5"/>
      <c r="C56" s="5"/>
      <c r="D56" s="5"/>
      <c r="E56" s="5"/>
      <c r="F56" s="5"/>
      <c r="G56" s="33"/>
      <c r="H56" s="12"/>
      <c r="I56" s="2"/>
      <c r="J56" s="2"/>
      <c r="K56" s="2"/>
      <c r="L56" s="2"/>
      <c r="M56" s="2"/>
      <c r="N56" s="2"/>
      <c r="O56" s="2"/>
      <c r="P56" s="2"/>
    </row>
    <row r="57" spans="1:16" ht="15.75" customHeight="1" x14ac:dyDescent="0.25">
      <c r="A57" s="468" t="s">
        <v>45</v>
      </c>
      <c r="B57" s="467"/>
      <c r="C57" s="467"/>
      <c r="D57" s="467"/>
      <c r="E57" s="467"/>
      <c r="F57" s="467"/>
      <c r="G57" s="37">
        <f>SUM(G29:G56)</f>
        <v>1234909520</v>
      </c>
      <c r="H57" s="37"/>
      <c r="I57" s="2"/>
      <c r="J57" s="2"/>
      <c r="K57" s="2"/>
      <c r="L57" s="2"/>
      <c r="M57" s="2"/>
      <c r="N57" s="2"/>
      <c r="O57" s="2"/>
      <c r="P57" s="2"/>
    </row>
    <row r="58" spans="1:16" ht="15.75" customHeight="1" x14ac:dyDescent="0.25">
      <c r="A58" s="3"/>
      <c r="B58" s="5"/>
      <c r="C58" s="5"/>
      <c r="D58" s="5"/>
      <c r="E58" s="5"/>
      <c r="F58" s="5"/>
      <c r="G58" s="5"/>
      <c r="H58" s="12"/>
      <c r="I58" s="2"/>
      <c r="J58" s="2"/>
      <c r="K58" s="2"/>
      <c r="L58" s="2"/>
      <c r="M58" s="2"/>
      <c r="N58" s="2"/>
      <c r="O58" s="2"/>
      <c r="P58" s="2"/>
    </row>
    <row r="59" spans="1:16" ht="15.75" customHeight="1" x14ac:dyDescent="0.25">
      <c r="A59" s="3"/>
      <c r="B59" s="5"/>
      <c r="C59" s="5"/>
      <c r="D59" s="5"/>
      <c r="E59" s="469"/>
      <c r="F59" s="467"/>
      <c r="G59" s="39"/>
      <c r="H59" s="12"/>
      <c r="I59" s="2"/>
      <c r="J59" s="2"/>
      <c r="K59" s="2"/>
      <c r="L59" s="2"/>
      <c r="M59" s="2"/>
      <c r="N59" s="2"/>
      <c r="O59" s="2"/>
      <c r="P59" s="2"/>
    </row>
    <row r="60" spans="1:16" ht="15.75" customHeight="1" x14ac:dyDescent="0.25">
      <c r="A60" s="3"/>
      <c r="B60" s="5"/>
      <c r="C60" s="5"/>
      <c r="D60" s="5"/>
      <c r="E60" s="5"/>
      <c r="F60" s="5"/>
      <c r="G60" s="39"/>
      <c r="H60" s="5"/>
      <c r="I60" s="2"/>
      <c r="J60" s="2"/>
      <c r="K60" s="2"/>
      <c r="L60" s="2"/>
      <c r="M60" s="2"/>
      <c r="N60" s="2"/>
      <c r="O60" s="2"/>
      <c r="P60" s="2"/>
    </row>
    <row r="61" spans="1:16" ht="15.75" customHeight="1" x14ac:dyDescent="0.25">
      <c r="A61" s="10"/>
      <c r="B61" s="5"/>
      <c r="C61" s="5"/>
      <c r="D61" s="5"/>
      <c r="E61" s="5"/>
      <c r="F61" s="5"/>
      <c r="G61" s="5"/>
      <c r="H61" s="39"/>
      <c r="I61" s="2"/>
      <c r="J61" s="2"/>
      <c r="K61" s="2"/>
      <c r="L61" s="2"/>
      <c r="M61" s="2"/>
      <c r="N61" s="2"/>
      <c r="O61" s="2"/>
      <c r="P61" s="2"/>
    </row>
    <row r="62" spans="1:16" ht="15.75" customHeight="1" x14ac:dyDescent="0.25">
      <c r="A62" s="3"/>
      <c r="B62" s="5"/>
      <c r="C62" s="5"/>
      <c r="D62" s="5"/>
      <c r="E62" s="5"/>
      <c r="F62" s="5"/>
      <c r="G62" s="39"/>
      <c r="H62" s="5"/>
      <c r="I62" s="2"/>
      <c r="J62" s="2"/>
      <c r="K62" s="2"/>
      <c r="L62" s="2"/>
      <c r="M62" s="2"/>
      <c r="N62" s="2"/>
      <c r="O62" s="2"/>
      <c r="P62" s="2"/>
    </row>
    <row r="63" spans="1:16" ht="15.75" customHeight="1" x14ac:dyDescent="0.25">
      <c r="A63" s="3"/>
      <c r="B63" s="5"/>
      <c r="C63" s="5"/>
      <c r="D63" s="5"/>
      <c r="E63" s="5"/>
      <c r="F63" s="5"/>
      <c r="G63" s="39"/>
      <c r="H63" s="39"/>
      <c r="I63" s="2"/>
      <c r="J63" s="2"/>
      <c r="K63" s="2"/>
      <c r="L63" s="2"/>
      <c r="M63" s="2"/>
      <c r="N63" s="2"/>
      <c r="O63" s="2"/>
      <c r="P63" s="2"/>
    </row>
    <row r="64" spans="1:16" ht="15.75" customHeight="1" x14ac:dyDescent="0.25">
      <c r="A64" s="3"/>
      <c r="B64" s="5"/>
      <c r="C64" s="5"/>
      <c r="D64" s="5"/>
      <c r="E64" s="5"/>
      <c r="F64" s="5"/>
      <c r="G64" s="5"/>
      <c r="H64" s="5"/>
      <c r="I64" s="2"/>
      <c r="J64" s="2"/>
      <c r="K64" s="2"/>
      <c r="L64" s="2"/>
      <c r="M64" s="2"/>
      <c r="N64" s="2"/>
      <c r="O64" s="2"/>
      <c r="P64" s="2"/>
    </row>
    <row r="65" spans="1:16" ht="15.75" customHeight="1" x14ac:dyDescent="0.25">
      <c r="A65" s="3"/>
      <c r="B65" s="5"/>
      <c r="C65" s="5"/>
      <c r="D65" s="5"/>
      <c r="E65" s="5"/>
      <c r="F65" s="5"/>
      <c r="G65" s="39"/>
      <c r="H65" s="5"/>
      <c r="I65" s="2"/>
      <c r="K65" s="2"/>
      <c r="L65" s="2"/>
      <c r="M65" s="2"/>
      <c r="N65" s="2"/>
      <c r="O65" s="2"/>
      <c r="P65" s="2"/>
    </row>
    <row r="66" spans="1:16" ht="23.25" customHeight="1" x14ac:dyDescent="0.35">
      <c r="A66" s="3"/>
      <c r="B66" s="5"/>
      <c r="C66" s="5"/>
      <c r="D66" s="5"/>
      <c r="E66" s="5"/>
      <c r="F66" s="5"/>
      <c r="G66" s="40"/>
      <c r="H66" s="5"/>
      <c r="I66" s="2"/>
      <c r="K66" s="2"/>
      <c r="L66" s="2"/>
      <c r="M66" s="2"/>
      <c r="N66" s="2"/>
      <c r="O66" s="2"/>
      <c r="P66" s="2"/>
    </row>
    <row r="67" spans="1:16" ht="15.75" customHeight="1" x14ac:dyDescent="0.25">
      <c r="A67" s="3"/>
      <c r="B67" s="5"/>
      <c r="C67" s="5"/>
      <c r="D67" s="5"/>
      <c r="E67" s="5"/>
      <c r="F67" s="5"/>
      <c r="G67" s="5"/>
      <c r="H67" s="5"/>
      <c r="I67" s="2"/>
      <c r="K67" s="2"/>
      <c r="L67" s="2"/>
      <c r="M67" s="2"/>
      <c r="N67" s="2"/>
      <c r="O67" s="2"/>
      <c r="P67" s="2"/>
    </row>
    <row r="68" spans="1:16" x14ac:dyDescent="0.25">
      <c r="A68" s="2"/>
      <c r="B68" s="2"/>
      <c r="C68" s="2"/>
      <c r="D68" s="2"/>
      <c r="E68" s="2"/>
      <c r="F68" s="2"/>
      <c r="G68" s="2"/>
      <c r="H68" s="2"/>
      <c r="I68" s="2"/>
      <c r="K68" s="2"/>
      <c r="L68" s="2"/>
      <c r="M68" s="2"/>
      <c r="N68" s="2"/>
      <c r="O68" s="2"/>
      <c r="P68" s="2"/>
    </row>
    <row r="69" spans="1:16" x14ac:dyDescent="0.25">
      <c r="A69" s="2"/>
      <c r="B69" s="2"/>
      <c r="C69" s="2"/>
      <c r="D69" s="2"/>
      <c r="E69" s="2"/>
      <c r="F69" s="2"/>
      <c r="G69" s="2"/>
      <c r="H69" s="2"/>
      <c r="I69" s="2"/>
      <c r="K69" s="2"/>
      <c r="L69" s="2"/>
      <c r="M69" s="2"/>
      <c r="N69" s="2"/>
      <c r="O69" s="2"/>
      <c r="P69" s="2"/>
    </row>
    <row r="70" spans="1:16" x14ac:dyDescent="0.25">
      <c r="A70" s="2"/>
      <c r="B70" s="2"/>
      <c r="C70" s="2"/>
      <c r="D70" s="2"/>
      <c r="E70" s="2"/>
      <c r="F70" s="2"/>
      <c r="G70" s="2"/>
      <c r="H70" s="2"/>
      <c r="I70" s="2"/>
      <c r="K70" s="2"/>
      <c r="L70" s="2"/>
      <c r="M70" s="2"/>
      <c r="N70" s="2"/>
      <c r="O70" s="2"/>
      <c r="P70" s="2"/>
    </row>
  </sheetData>
  <mergeCells count="29">
    <mergeCell ref="B10:F10"/>
    <mergeCell ref="A3:G3"/>
    <mergeCell ref="A2:G2"/>
    <mergeCell ref="A1:G1"/>
    <mergeCell ref="A7:B7"/>
    <mergeCell ref="B14:F14"/>
    <mergeCell ref="B12:F12"/>
    <mergeCell ref="B16:F16"/>
    <mergeCell ref="A24:F24"/>
    <mergeCell ref="A29:F29"/>
    <mergeCell ref="A26:B26"/>
    <mergeCell ref="B18:F18"/>
    <mergeCell ref="B20:F20"/>
    <mergeCell ref="B22:F22"/>
    <mergeCell ref="A31:F31"/>
    <mergeCell ref="A51:F51"/>
    <mergeCell ref="A55:F55"/>
    <mergeCell ref="A57:F57"/>
    <mergeCell ref="E59:F59"/>
    <mergeCell ref="A53:F53"/>
    <mergeCell ref="A47:F47"/>
    <mergeCell ref="A45:F45"/>
    <mergeCell ref="A43:F43"/>
    <mergeCell ref="A41:F41"/>
    <mergeCell ref="A39:F39"/>
    <mergeCell ref="A37:F37"/>
    <mergeCell ref="A49:F49"/>
    <mergeCell ref="A35:F35"/>
    <mergeCell ref="A33:F33"/>
  </mergeCells>
  <printOptions horizontalCentered="1"/>
  <pageMargins left="0.70866141732283472" right="0.70866141732283472" top="0.74803149606299213" bottom="0.74803149606299213" header="0.31496062992125984" footer="0.31496062992125984"/>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1"/>
  <sheetViews>
    <sheetView workbookViewId="0">
      <selection activeCell="C4" sqref="C4:O4"/>
    </sheetView>
  </sheetViews>
  <sheetFormatPr baseColWidth="10" defaultColWidth="14.42578125" defaultRowHeight="15" customHeight="1" x14ac:dyDescent="0.25"/>
  <cols>
    <col min="1" max="2" width="3" style="161" customWidth="1"/>
    <col min="3" max="3" width="36.42578125" style="161" customWidth="1"/>
    <col min="4" max="4" width="14.42578125" style="161" customWidth="1"/>
    <col min="5" max="5" width="13.42578125" style="161" customWidth="1"/>
    <col min="6" max="6" width="14.42578125" style="161" customWidth="1"/>
    <col min="7" max="7" width="15.5703125" style="161" customWidth="1"/>
    <col min="8" max="8" width="13.7109375" style="161" customWidth="1"/>
    <col min="9" max="9" width="17.28515625" style="161" customWidth="1"/>
    <col min="10" max="10" width="15.85546875" style="161" customWidth="1"/>
    <col min="11" max="11" width="12.42578125" style="161" customWidth="1"/>
    <col min="12" max="12" width="13.42578125" style="161" customWidth="1"/>
    <col min="13" max="13" width="11.7109375" style="161" customWidth="1"/>
    <col min="14" max="14" width="13.42578125" style="161" customWidth="1"/>
    <col min="15" max="15" width="12.85546875" style="161" customWidth="1"/>
    <col min="16" max="16" width="9.85546875" style="161" customWidth="1"/>
    <col min="17" max="17" width="17.140625" style="161" customWidth="1"/>
    <col min="18" max="18" width="9.5703125" style="161" customWidth="1"/>
    <col min="19" max="19" width="9" style="161" customWidth="1"/>
    <col min="20" max="20" width="7.5703125" style="161" customWidth="1"/>
    <col min="21" max="21" width="24.7109375" style="161" customWidth="1"/>
    <col min="22" max="25" width="7.5703125" style="161" customWidth="1"/>
    <col min="26" max="27" width="7.5703125" customWidth="1"/>
  </cols>
  <sheetData>
    <row r="1" spans="1:27" ht="20.25" customHeight="1" x14ac:dyDescent="0.3">
      <c r="A1" s="80"/>
      <c r="B1" s="80"/>
      <c r="C1" s="472" t="s">
        <v>2</v>
      </c>
      <c r="D1" s="473"/>
      <c r="E1" s="473"/>
      <c r="F1" s="473"/>
      <c r="G1" s="473"/>
      <c r="H1" s="473"/>
      <c r="I1" s="473"/>
      <c r="J1" s="473"/>
      <c r="K1" s="473"/>
      <c r="L1" s="473"/>
      <c r="M1" s="473"/>
      <c r="N1" s="473"/>
      <c r="O1" s="473"/>
      <c r="P1" s="81"/>
      <c r="Q1" s="82" t="s">
        <v>3</v>
      </c>
      <c r="R1" s="83"/>
      <c r="S1" s="83"/>
      <c r="T1" s="84"/>
      <c r="U1" s="84"/>
      <c r="V1" s="84"/>
      <c r="W1" s="84"/>
      <c r="X1" s="84"/>
      <c r="Y1" s="84"/>
      <c r="Z1" s="2"/>
      <c r="AA1" s="2"/>
    </row>
    <row r="2" spans="1:27" ht="20.25" customHeight="1" x14ac:dyDescent="0.3">
      <c r="A2" s="85"/>
      <c r="B2" s="85"/>
      <c r="C2" s="472" t="s">
        <v>633</v>
      </c>
      <c r="D2" s="473"/>
      <c r="E2" s="473"/>
      <c r="F2" s="473"/>
      <c r="G2" s="473"/>
      <c r="H2" s="473"/>
      <c r="I2" s="473"/>
      <c r="J2" s="473"/>
      <c r="K2" s="473"/>
      <c r="L2" s="473"/>
      <c r="M2" s="473"/>
      <c r="N2" s="473"/>
      <c r="O2" s="473"/>
      <c r="P2" s="82"/>
      <c r="Q2" s="86"/>
      <c r="R2" s="87"/>
      <c r="S2" s="87"/>
      <c r="T2" s="84"/>
      <c r="U2" s="84"/>
      <c r="V2" s="84"/>
      <c r="W2" s="84"/>
      <c r="X2" s="84"/>
      <c r="Y2" s="84"/>
      <c r="Z2" s="2"/>
      <c r="AA2" s="2"/>
    </row>
    <row r="3" spans="1:27" ht="10.5" customHeight="1" x14ac:dyDescent="0.25">
      <c r="A3" s="80"/>
      <c r="B3" s="80"/>
      <c r="C3" s="83"/>
      <c r="D3" s="83"/>
      <c r="E3" s="83"/>
      <c r="F3" s="83"/>
      <c r="G3" s="83"/>
      <c r="H3" s="83"/>
      <c r="I3" s="83"/>
      <c r="J3" s="83"/>
      <c r="K3" s="83"/>
      <c r="L3" s="83"/>
      <c r="M3" s="83"/>
      <c r="N3" s="83"/>
      <c r="O3" s="83"/>
      <c r="P3" s="83"/>
      <c r="Q3" s="83"/>
      <c r="R3" s="83"/>
      <c r="S3" s="83"/>
      <c r="T3" s="84"/>
      <c r="U3" s="84"/>
      <c r="V3" s="84"/>
      <c r="W3" s="84"/>
      <c r="X3" s="84"/>
      <c r="Y3" s="84"/>
      <c r="Z3" s="2"/>
      <c r="AA3" s="2"/>
    </row>
    <row r="4" spans="1:27" ht="20.25" customHeight="1" x14ac:dyDescent="0.3">
      <c r="A4" s="85"/>
      <c r="B4" s="85"/>
      <c r="C4" s="472" t="s">
        <v>8</v>
      </c>
      <c r="D4" s="473"/>
      <c r="E4" s="473"/>
      <c r="F4" s="473"/>
      <c r="G4" s="473"/>
      <c r="H4" s="473"/>
      <c r="I4" s="473"/>
      <c r="J4" s="473"/>
      <c r="K4" s="473"/>
      <c r="L4" s="473"/>
      <c r="M4" s="473"/>
      <c r="N4" s="473"/>
      <c r="O4" s="473"/>
      <c r="P4" s="88"/>
      <c r="Q4" s="87"/>
      <c r="R4" s="87"/>
      <c r="S4" s="87"/>
      <c r="T4" s="84"/>
      <c r="U4" s="84"/>
      <c r="V4" s="84"/>
      <c r="W4" s="84"/>
      <c r="X4" s="84"/>
      <c r="Y4" s="84"/>
      <c r="Z4" s="2"/>
      <c r="AA4" s="2"/>
    </row>
    <row r="5" spans="1:27" ht="15" customHeight="1" x14ac:dyDescent="0.3">
      <c r="A5" s="85"/>
      <c r="B5" s="85"/>
      <c r="C5" s="89"/>
      <c r="D5" s="89"/>
      <c r="E5" s="89"/>
      <c r="F5" s="89"/>
      <c r="G5" s="89"/>
      <c r="H5" s="89"/>
      <c r="I5" s="89"/>
      <c r="J5" s="89"/>
      <c r="K5" s="89"/>
      <c r="L5" s="89"/>
      <c r="M5" s="89"/>
      <c r="N5" s="89"/>
      <c r="O5" s="89"/>
      <c r="P5" s="88"/>
      <c r="Q5" s="87"/>
      <c r="R5" s="87"/>
      <c r="S5" s="87"/>
      <c r="T5" s="84"/>
      <c r="U5" s="84"/>
      <c r="V5" s="84"/>
      <c r="W5" s="84"/>
      <c r="X5" s="84"/>
      <c r="Y5" s="84"/>
      <c r="Z5" s="2"/>
      <c r="AA5" s="2"/>
    </row>
    <row r="6" spans="1:27" ht="16.5" customHeight="1" x14ac:dyDescent="0.25">
      <c r="A6" s="474"/>
      <c r="B6" s="475"/>
      <c r="C6" s="495"/>
      <c r="D6" s="490" t="s">
        <v>15</v>
      </c>
      <c r="E6" s="475"/>
      <c r="F6" s="475"/>
      <c r="G6" s="475"/>
      <c r="H6" s="475"/>
      <c r="I6" s="475"/>
      <c r="J6" s="476"/>
      <c r="K6" s="474" t="s">
        <v>18</v>
      </c>
      <c r="L6" s="475"/>
      <c r="M6" s="475"/>
      <c r="N6" s="476"/>
      <c r="O6" s="487" t="s">
        <v>19</v>
      </c>
      <c r="P6" s="476"/>
      <c r="Q6" s="479" t="s">
        <v>22</v>
      </c>
      <c r="R6" s="90"/>
      <c r="S6" s="90"/>
      <c r="T6" s="84"/>
      <c r="U6" s="84"/>
      <c r="V6" s="84"/>
      <c r="W6" s="84"/>
      <c r="X6" s="84"/>
      <c r="Y6" s="84"/>
      <c r="Z6" s="2"/>
      <c r="AA6" s="2"/>
    </row>
    <row r="7" spans="1:27" ht="12.75" customHeight="1" x14ac:dyDescent="0.25">
      <c r="A7" s="492" t="s">
        <v>26</v>
      </c>
      <c r="B7" s="493"/>
      <c r="C7" s="494"/>
      <c r="D7" s="91"/>
      <c r="E7" s="91"/>
      <c r="F7" s="92"/>
      <c r="G7" s="91" t="s">
        <v>32</v>
      </c>
      <c r="H7" s="92"/>
      <c r="I7" s="91" t="s">
        <v>33</v>
      </c>
      <c r="J7" s="479" t="s">
        <v>34</v>
      </c>
      <c r="K7" s="92" t="s">
        <v>35</v>
      </c>
      <c r="L7" s="93"/>
      <c r="M7" s="92" t="s">
        <v>39</v>
      </c>
      <c r="N7" s="479" t="s">
        <v>34</v>
      </c>
      <c r="O7" s="93"/>
      <c r="P7" s="488" t="s">
        <v>34</v>
      </c>
      <c r="Q7" s="480"/>
      <c r="R7" s="90"/>
      <c r="S7" s="90"/>
      <c r="T7" s="84"/>
      <c r="U7" s="84"/>
      <c r="V7" s="84"/>
      <c r="W7" s="84"/>
      <c r="X7" s="84"/>
      <c r="Y7" s="84"/>
      <c r="Z7" s="2"/>
      <c r="AA7" s="2"/>
    </row>
    <row r="8" spans="1:27" ht="12.75" customHeight="1" x14ac:dyDescent="0.25">
      <c r="A8" s="491" t="s">
        <v>42</v>
      </c>
      <c r="B8" s="473"/>
      <c r="C8" s="483"/>
      <c r="D8" s="94" t="s">
        <v>46</v>
      </c>
      <c r="E8" s="94" t="s">
        <v>47</v>
      </c>
      <c r="F8" s="92" t="s">
        <v>46</v>
      </c>
      <c r="G8" s="94" t="s">
        <v>48</v>
      </c>
      <c r="H8" s="92" t="s">
        <v>49</v>
      </c>
      <c r="I8" s="94" t="s">
        <v>50</v>
      </c>
      <c r="J8" s="480"/>
      <c r="K8" s="92" t="s">
        <v>51</v>
      </c>
      <c r="L8" s="94" t="s">
        <v>52</v>
      </c>
      <c r="M8" s="92" t="s">
        <v>53</v>
      </c>
      <c r="N8" s="480"/>
      <c r="O8" s="94" t="s">
        <v>54</v>
      </c>
      <c r="P8" s="473"/>
      <c r="Q8" s="480"/>
      <c r="R8" s="90"/>
      <c r="S8" s="90"/>
      <c r="T8" s="84"/>
      <c r="U8" s="84"/>
      <c r="V8" s="84"/>
      <c r="W8" s="84"/>
      <c r="X8" s="84"/>
      <c r="Y8" s="84"/>
      <c r="Z8" s="2"/>
      <c r="AA8" s="2"/>
    </row>
    <row r="9" spans="1:27" ht="12.75" customHeight="1" x14ac:dyDescent="0.25">
      <c r="A9" s="491" t="s">
        <v>55</v>
      </c>
      <c r="B9" s="473"/>
      <c r="C9" s="483"/>
      <c r="D9" s="94" t="s">
        <v>56</v>
      </c>
      <c r="E9" s="94" t="s">
        <v>57</v>
      </c>
      <c r="F9" s="92" t="s">
        <v>58</v>
      </c>
      <c r="G9" s="94" t="s">
        <v>59</v>
      </c>
      <c r="H9" s="92" t="s">
        <v>60</v>
      </c>
      <c r="I9" s="94" t="s">
        <v>61</v>
      </c>
      <c r="J9" s="480"/>
      <c r="K9" s="92" t="s">
        <v>62</v>
      </c>
      <c r="L9" s="94" t="s">
        <v>63</v>
      </c>
      <c r="M9" s="92" t="s">
        <v>64</v>
      </c>
      <c r="N9" s="480"/>
      <c r="O9" s="94" t="s">
        <v>65</v>
      </c>
      <c r="P9" s="473"/>
      <c r="Q9" s="480"/>
      <c r="R9" s="90"/>
      <c r="S9" s="90"/>
      <c r="T9" s="84"/>
      <c r="U9" s="84"/>
      <c r="V9" s="84"/>
      <c r="W9" s="84"/>
      <c r="X9" s="84"/>
      <c r="Y9" s="84"/>
      <c r="Z9" s="2"/>
      <c r="AA9" s="2"/>
    </row>
    <row r="10" spans="1:27" ht="12.75" customHeight="1" x14ac:dyDescent="0.25">
      <c r="A10" s="482"/>
      <c r="B10" s="473"/>
      <c r="C10" s="483"/>
      <c r="D10" s="95"/>
      <c r="E10" s="95"/>
      <c r="F10" s="96"/>
      <c r="G10" s="95" t="s">
        <v>67</v>
      </c>
      <c r="H10" s="96"/>
      <c r="I10" s="95" t="s">
        <v>68</v>
      </c>
      <c r="J10" s="481"/>
      <c r="K10" s="96" t="s">
        <v>69</v>
      </c>
      <c r="L10" s="97"/>
      <c r="M10" s="96" t="s">
        <v>70</v>
      </c>
      <c r="N10" s="481"/>
      <c r="O10" s="97"/>
      <c r="P10" s="489"/>
      <c r="Q10" s="481"/>
      <c r="R10" s="90"/>
      <c r="S10" s="90"/>
      <c r="T10" s="84"/>
      <c r="U10" s="84"/>
      <c r="V10" s="84"/>
      <c r="W10" s="84"/>
      <c r="X10" s="84"/>
      <c r="Y10" s="84"/>
      <c r="Z10" s="2"/>
      <c r="AA10" s="2"/>
    </row>
    <row r="11" spans="1:27" ht="15" customHeight="1" x14ac:dyDescent="0.25">
      <c r="A11" s="98" t="s">
        <v>72</v>
      </c>
      <c r="B11" s="477" t="s">
        <v>73</v>
      </c>
      <c r="C11" s="478"/>
      <c r="D11" s="99"/>
      <c r="E11" s="100"/>
      <c r="F11" s="101"/>
      <c r="G11" s="101"/>
      <c r="H11" s="101"/>
      <c r="I11" s="102"/>
      <c r="J11" s="101"/>
      <c r="K11" s="103"/>
      <c r="L11" s="104"/>
      <c r="M11" s="103"/>
      <c r="N11" s="104"/>
      <c r="O11" s="104"/>
      <c r="P11" s="102"/>
      <c r="Q11" s="101"/>
      <c r="R11" s="105"/>
      <c r="S11" s="105"/>
      <c r="T11" s="84"/>
      <c r="U11" s="84"/>
      <c r="V11" s="84"/>
      <c r="W11" s="84"/>
      <c r="X11" s="84"/>
      <c r="Y11" s="84"/>
      <c r="Z11" s="2"/>
      <c r="AA11" s="2"/>
    </row>
    <row r="12" spans="1:27" ht="15" customHeight="1" x14ac:dyDescent="0.25">
      <c r="A12" s="106"/>
      <c r="B12" s="76" t="s">
        <v>72</v>
      </c>
      <c r="C12" s="77" t="s">
        <v>76</v>
      </c>
      <c r="D12" s="107">
        <f>SUM('PGM2 SERVS.ADMVOS. PARA PRESUP '!L27,'PGM2 SERVS.ADMVOS. PARA PRESUP '!L59,'PGM2 SERVS.ADMVOS. PARA PRESUP '!L81)</f>
        <v>37809232.75</v>
      </c>
      <c r="E12" s="108">
        <f>SUM('PGM2 SERVS.ADMVOS. PARA PRESUP '!L31,'PGM2 SERVS.ADMVOS. PARA PRESUP '!L89)</f>
        <v>210422.6</v>
      </c>
      <c r="F12" s="109">
        <f>SUM('PGM2 SERVS.ADMVOS. PARA PRESUP '!L38,'PGM2 SERVS.ADMVOS. PARA PRESUP '!L97,)</f>
        <v>186015</v>
      </c>
      <c r="G12" s="109">
        <v>0</v>
      </c>
      <c r="H12" s="109">
        <v>0</v>
      </c>
      <c r="I12" s="110">
        <v>0</v>
      </c>
      <c r="J12" s="111">
        <f t="shared" ref="J12:J21" si="0">SUM(D12:I12)</f>
        <v>38205670.350000001</v>
      </c>
      <c r="K12" s="110">
        <v>0</v>
      </c>
      <c r="L12" s="109">
        <v>0</v>
      </c>
      <c r="M12" s="110"/>
      <c r="N12" s="109">
        <f t="shared" ref="N12:N16" si="1">SUM(K12:M12)</f>
        <v>0</v>
      </c>
      <c r="O12" s="109">
        <v>0</v>
      </c>
      <c r="P12" s="112">
        <f t="shared" ref="P12:P16" si="2">SUM(O12)</f>
        <v>0</v>
      </c>
      <c r="Q12" s="109">
        <f t="shared" ref="Q12:Q20" si="3">SUM(J12+N12+P12)</f>
        <v>38205670.350000001</v>
      </c>
      <c r="R12" s="105"/>
      <c r="S12" s="105"/>
      <c r="T12" s="84"/>
      <c r="U12" s="84"/>
      <c r="V12" s="84"/>
      <c r="W12" s="84"/>
      <c r="X12" s="84"/>
      <c r="Y12" s="84"/>
      <c r="Z12" s="2"/>
      <c r="AA12" s="2"/>
    </row>
    <row r="13" spans="1:27" ht="15" customHeight="1" x14ac:dyDescent="0.25">
      <c r="A13" s="106"/>
      <c r="B13" s="76" t="s">
        <v>91</v>
      </c>
      <c r="C13" s="77" t="s">
        <v>105</v>
      </c>
      <c r="D13" s="113">
        <f>SUM('PGM2 SERVS.ADMVOS. PARA PRESUP '!L120,'PGM2 SERVS.ADMVOS. PARA PRESUP '!L160,'PGM2 SERVS.ADMVOS. PARA PRESUP '!L188,'PGM2 SERVS.ADMVOS. PARA PRESUP '!L221,'PGM2 SERVS.ADMVOS. PARA PRESUP '!L256,'PGM2 SERVS.ADMVOS. PARA PRESUP '!L291,'PGM2 SERVS.ADMVOS. PARA PRESUP '!L322,'PGM2 SERVS.ADMVOS. PARA PRESUP '!L352,'PGM2 SERVS.ADMVOS. PARA PRESUP '!L389,'PGM2 SERVS.ADMVOS. PARA PRESUP '!L419,'PGM2 SERVS.ADMVOS. PARA PRESUP '!L453,'PGM2 SERVS.ADMVOS. PARA PRESUP '!L488,'PGM2 SERVS.ADMVOS. PARA PRESUP '!L520)</f>
        <v>127572894.75000001</v>
      </c>
      <c r="E13" s="108">
        <f>SUM('PGM2 SERVS.ADMVOS. PARA PRESUP '!L127,'PGM2 SERVS.ADMVOS. PARA PRESUP '!L163,'PGM2 SERVS.ADMVOS. PARA PRESUP '!L194,'PGM2 SERVS.ADMVOS. PARA PRESUP '!L226,'PGM2 SERVS.ADMVOS. PARA PRESUP '!L264,'PGM2 SERVS.ADMVOS. PARA PRESUP '!L295,'PGM2 SERVS.ADMVOS. PARA PRESUP '!L325,'PGM2 SERVS.ADMVOS. PARA PRESUP '!L360,'PGM2 SERVS.ADMVOS. PARA PRESUP '!L394,'PGM2 SERVS.ADMVOS. PARA PRESUP '!L424,'PGM2 SERVS.ADMVOS. PARA PRESUP '!L458,'PGM2 SERVS.ADMVOS. PARA PRESUP '!L491)</f>
        <v>2942476.4499999997</v>
      </c>
      <c r="F13" s="109">
        <f>SUM('PGM2 SERVS.ADMVOS. PARA PRESUP '!L136,'PGM2 SERVS.ADMVOS. PARA PRESUP '!L167,'PGM2 SERVS.ADMVOS. PARA PRESUP '!L200,'PGM2 SERVS.ADMVOS. PARA PRESUP '!L235,'PGM2 SERVS.ADMVOS. PARA PRESUP '!L270,'PGM2 SERVS.ADMVOS. PARA PRESUP '!L301,'PGM2 SERVS.ADMVOS. PARA PRESUP '!L331,'PGM2 SERVS.ADMVOS. PARA PRESUP '!L368,'PGM2 SERVS.ADMVOS. PARA PRESUP '!L398,'PGM2 SERVS.ADMVOS. PARA PRESUP '!L432,'PGM2 SERVS.ADMVOS. PARA PRESUP '!L467,'PGM2 SERVS.ADMVOS. PARA PRESUP '!L501)</f>
        <v>6143943.9000000004</v>
      </c>
      <c r="G13" s="109">
        <f>'PGM2 SERVS.ADMVOS. PARA PRESUP '!L140</f>
        <v>2900000</v>
      </c>
      <c r="H13" s="109">
        <v>0</v>
      </c>
      <c r="I13" s="110">
        <v>0</v>
      </c>
      <c r="J13" s="111">
        <f t="shared" si="0"/>
        <v>139559315.10000002</v>
      </c>
      <c r="K13" s="110">
        <v>0</v>
      </c>
      <c r="L13" s="109">
        <v>0</v>
      </c>
      <c r="M13" s="110"/>
      <c r="N13" s="109">
        <f t="shared" si="1"/>
        <v>0</v>
      </c>
      <c r="O13" s="109">
        <v>0</v>
      </c>
      <c r="P13" s="112">
        <f t="shared" si="2"/>
        <v>0</v>
      </c>
      <c r="Q13" s="109">
        <f t="shared" si="3"/>
        <v>139559315.10000002</v>
      </c>
      <c r="R13" s="105"/>
      <c r="S13" s="105"/>
      <c r="T13" s="84"/>
      <c r="U13" s="84"/>
      <c r="V13" s="84"/>
      <c r="W13" s="84"/>
      <c r="X13" s="84"/>
      <c r="Y13" s="84"/>
      <c r="Z13" s="2"/>
      <c r="AA13" s="2"/>
    </row>
    <row r="14" spans="1:27" ht="21.75" customHeight="1" x14ac:dyDescent="0.25">
      <c r="A14" s="106"/>
      <c r="B14" s="76" t="s">
        <v>126</v>
      </c>
      <c r="C14" s="78" t="s">
        <v>127</v>
      </c>
      <c r="D14" s="107">
        <f>SUM('PGM2 SERVS.ADMVOS. PARA PRESUP '!L543,'PGM2 SERVS.ADMVOS. PARA PRESUP '!L583,'PGM2 SERVS.ADMVOS. PARA PRESUP '!L616,'PGM2 SERVS.ADMVOS. PARA PRESUP '!L652,'PGM2 SERVS.ADMVOS. PARA PRESUP '!L682)</f>
        <v>58424905.320000008</v>
      </c>
      <c r="E14" s="114">
        <f>SUM('PGM2 SERVS.ADMVOS. PARA PRESUP '!L550,'PGM2 SERVS.ADMVOS. PARA PRESUP '!L586,'PGM2 SERVS.ADMVOS. PARA PRESUP '!L621,'PGM2 SERVS.ADMVOS. PARA PRESUP '!L655,'PGM2 SERVS.ADMVOS. PARA PRESUP '!L688)</f>
        <v>612375</v>
      </c>
      <c r="F14" s="108">
        <f>SUM('PGM2 SERVS.ADMVOS. PARA PRESUP '!L562,'PGM2 SERVS.ADMVOS. PARA PRESUP '!L595,'PGM2 SERVS.ADMVOS. PARA PRESUP '!L628,'PGM2 SERVS.ADMVOS. PARA PRESUP '!L661,'PGM2 SERVS.ADMVOS. PARA PRESUP '!L693,'PGM2 SERVS.ADMVOS. PARA PRESUP '!L710)</f>
        <v>1418648.02</v>
      </c>
      <c r="G14" s="115">
        <f>'PGM2 SERVS.ADMVOS. PARA PRESUP '!L631</f>
        <v>38476</v>
      </c>
      <c r="H14" s="109">
        <v>0</v>
      </c>
      <c r="I14" s="110">
        <v>0</v>
      </c>
      <c r="J14" s="111">
        <f t="shared" si="0"/>
        <v>60494404.340000011</v>
      </c>
      <c r="K14" s="110">
        <v>0</v>
      </c>
      <c r="L14" s="109">
        <v>0</v>
      </c>
      <c r="M14" s="110"/>
      <c r="N14" s="109">
        <f t="shared" si="1"/>
        <v>0</v>
      </c>
      <c r="O14" s="109">
        <v>0</v>
      </c>
      <c r="P14" s="112">
        <f t="shared" si="2"/>
        <v>0</v>
      </c>
      <c r="Q14" s="109">
        <f t="shared" si="3"/>
        <v>60494404.340000011</v>
      </c>
      <c r="R14" s="105"/>
      <c r="S14" s="105"/>
      <c r="T14" s="84"/>
      <c r="U14" s="84"/>
      <c r="V14" s="84"/>
      <c r="W14" s="84"/>
      <c r="X14" s="84"/>
      <c r="Y14" s="84"/>
      <c r="Z14" s="2"/>
      <c r="AA14" s="2"/>
    </row>
    <row r="15" spans="1:27" ht="15" customHeight="1" x14ac:dyDescent="0.25">
      <c r="A15" s="106"/>
      <c r="B15" s="76" t="s">
        <v>130</v>
      </c>
      <c r="C15" s="77" t="s">
        <v>131</v>
      </c>
      <c r="D15" s="107">
        <f>SUM('PGM2 SERVS.ADMVOS. PARA PRESUP '!L733,'PGM2 SERVS.ADMVOS. PARA PRESUP '!L773,'PGM2 SERVS.ADMVOS. PARA PRESUP '!L816,'PGM2 SERVS.ADMVOS. PARA PRESUP '!L852)</f>
        <v>78041859</v>
      </c>
      <c r="E15" s="108">
        <f>SUM('PGM2 SERVS.ADMVOS. PARA PRESUP '!L737,'PGM2 SERVS.ADMVOS. PARA PRESUP '!L781,'PGM2 SERVS.ADMVOS. PARA PRESUP '!L821,'PGM2 SERVS.ADMVOS. PARA PRESUP '!L855)</f>
        <v>586272.6</v>
      </c>
      <c r="F15" s="108">
        <f>SUM('PGM2 SERVS.ADMVOS. PARA PRESUP '!L747,'PGM2 SERVS.ADMVOS. PARA PRESUP '!L795,'PGM2 SERVS.ADMVOS. PARA PRESUP '!L831,'PGM2 SERVS.ADMVOS. PARA PRESUP '!L861)</f>
        <v>13167787.84</v>
      </c>
      <c r="G15" s="109">
        <v>0</v>
      </c>
      <c r="H15" s="109">
        <v>0</v>
      </c>
      <c r="I15" s="110">
        <f>SUM('PGM2 SERVS.ADMVOS. PARA PRESUP '!L752)</f>
        <v>47741896.629999995</v>
      </c>
      <c r="J15" s="111">
        <f t="shared" si="0"/>
        <v>139537816.06999999</v>
      </c>
      <c r="K15" s="110">
        <v>0</v>
      </c>
      <c r="L15" s="109">
        <v>0</v>
      </c>
      <c r="M15" s="110"/>
      <c r="N15" s="109">
        <f t="shared" si="1"/>
        <v>0</v>
      </c>
      <c r="O15" s="109">
        <v>0</v>
      </c>
      <c r="P15" s="112">
        <f t="shared" si="2"/>
        <v>0</v>
      </c>
      <c r="Q15" s="109">
        <f t="shared" si="3"/>
        <v>139537816.06999999</v>
      </c>
      <c r="R15" s="105"/>
      <c r="S15" s="105"/>
      <c r="T15" s="84"/>
      <c r="U15" s="84"/>
      <c r="V15" s="84"/>
      <c r="W15" s="84"/>
      <c r="X15" s="84"/>
      <c r="Y15" s="84"/>
      <c r="Z15" s="2"/>
      <c r="AA15" s="2"/>
    </row>
    <row r="16" spans="1:27" ht="15" customHeight="1" x14ac:dyDescent="0.25">
      <c r="A16" s="106"/>
      <c r="B16" s="76" t="s">
        <v>133</v>
      </c>
      <c r="C16" s="77" t="s">
        <v>134</v>
      </c>
      <c r="D16" s="107">
        <f>SUM('PGM2 SERVS.ADMVOS. PARA PRESUP '!L887,'PGM2 SERVS.ADMVOS. PARA PRESUP '!L928,'PGM2 SERVS.ADMVOS. PARA PRESUP '!L982,'PGM2 SERVS.ADMVOS. PARA PRESUP '!L1020,'PGM2 SERVS.ADMVOS. PARA PRESUP '!L1051)</f>
        <v>133530681.96000001</v>
      </c>
      <c r="E16" s="108">
        <f>SUM('PGM2 SERVS.ADMVOS. PARA PRESUP '!L896,'PGM2 SERVS.ADMVOS. PARA PRESUP '!L944,'PGM2 SERVS.ADMVOS. PARA PRESUP '!L988,'PGM2 SERVS.ADMVOS. PARA PRESUP '!L1026)</f>
        <v>16581148.450000001</v>
      </c>
      <c r="F16" s="108">
        <f>SUM('PGM2 SERVS.ADMVOS. PARA PRESUP '!L907,'PGM2 SERVS.ADMVOS. PARA PRESUP '!L961,'PGM2 SERVS.ADMVOS. PARA PRESUP '!L997,'PGM2 SERVS.ADMVOS. PARA PRESUP '!L1034)</f>
        <v>9072601.2100000009</v>
      </c>
      <c r="G16" s="109">
        <f>'PGM2 SERVS.ADMVOS. PARA PRESUP '!L1054</f>
        <v>70000</v>
      </c>
      <c r="H16" s="109">
        <v>0</v>
      </c>
      <c r="I16" s="110">
        <v>0</v>
      </c>
      <c r="J16" s="111">
        <f t="shared" si="0"/>
        <v>159254431.62</v>
      </c>
      <c r="K16" s="110">
        <v>0</v>
      </c>
      <c r="L16" s="109">
        <v>0</v>
      </c>
      <c r="M16" s="110"/>
      <c r="N16" s="109">
        <f t="shared" si="1"/>
        <v>0</v>
      </c>
      <c r="O16" s="109">
        <v>0</v>
      </c>
      <c r="P16" s="112">
        <f t="shared" si="2"/>
        <v>0</v>
      </c>
      <c r="Q16" s="109">
        <f t="shared" si="3"/>
        <v>159254431.62</v>
      </c>
      <c r="R16" s="105"/>
      <c r="S16" s="105"/>
      <c r="T16" s="84"/>
      <c r="U16" s="84"/>
      <c r="V16" s="84"/>
      <c r="W16" s="84"/>
      <c r="X16" s="84"/>
      <c r="Y16" s="84"/>
      <c r="Z16" s="2"/>
      <c r="AA16" s="2"/>
    </row>
    <row r="17" spans="1:27" ht="18.75" customHeight="1" x14ac:dyDescent="0.25">
      <c r="A17" s="106"/>
      <c r="B17" s="76" t="s">
        <v>85</v>
      </c>
      <c r="C17" s="78" t="s">
        <v>150</v>
      </c>
      <c r="D17" s="107">
        <f>SUM('PGM2 SERVS.ADMVOS. PARA PRESUP '!L1076,'PGM2 SERVS.ADMVOS. PARA PRESUP '!L1106,'PGM2 SERVS.ADMVOS. PARA PRESUP '!L1139)</f>
        <v>5008791.3899999997</v>
      </c>
      <c r="E17" s="108">
        <f>SUM('PGM2 SERVS.ADMVOS. PARA PRESUP '!L1081,'PGM2 SERVS.ADMVOS. PARA PRESUP '!L1112,'PGM2 SERVS.ADMVOS. PARA PRESUP '!L1144)</f>
        <v>91925</v>
      </c>
      <c r="F17" s="108">
        <f>SUM('PGM2 SERVS.ADMVOS. PARA PRESUP '!L1088,'PGM2 SERVS.ADMVOS. PARA PRESUP '!L1118,'PGM2 SERVS.ADMVOS. PARA PRESUP '!L1150)</f>
        <v>143155</v>
      </c>
      <c r="G17" s="109"/>
      <c r="H17" s="109">
        <v>0</v>
      </c>
      <c r="I17" s="110">
        <v>0</v>
      </c>
      <c r="J17" s="111">
        <f t="shared" si="0"/>
        <v>5243871.3899999997</v>
      </c>
      <c r="K17" s="110"/>
      <c r="L17" s="109">
        <v>0</v>
      </c>
      <c r="M17" s="110"/>
      <c r="N17" s="109"/>
      <c r="O17" s="109"/>
      <c r="P17" s="112"/>
      <c r="Q17" s="109">
        <f t="shared" si="3"/>
        <v>5243871.3899999997</v>
      </c>
      <c r="R17" s="105"/>
      <c r="S17" s="105"/>
      <c r="T17" s="84"/>
      <c r="U17" s="84"/>
      <c r="V17" s="84"/>
      <c r="W17" s="84"/>
      <c r="X17" s="84"/>
      <c r="Y17" s="84"/>
      <c r="Z17" s="2"/>
      <c r="AA17" s="2"/>
    </row>
    <row r="18" spans="1:27" ht="15" customHeight="1" x14ac:dyDescent="0.25">
      <c r="A18" s="106"/>
      <c r="B18" s="76" t="s">
        <v>157</v>
      </c>
      <c r="C18" s="77" t="s">
        <v>158</v>
      </c>
      <c r="D18" s="107">
        <v>0</v>
      </c>
      <c r="E18" s="109">
        <v>0</v>
      </c>
      <c r="F18" s="109">
        <v>0</v>
      </c>
      <c r="G18" s="109">
        <f>SUM('PGM2 SERVS.ADMVOS. PARA PRESUP '!L1165)</f>
        <v>100952764.5</v>
      </c>
      <c r="H18" s="109">
        <v>0</v>
      </c>
      <c r="I18" s="110">
        <v>0</v>
      </c>
      <c r="J18" s="111">
        <f t="shared" si="0"/>
        <v>100952764.5</v>
      </c>
      <c r="K18" s="110">
        <v>0</v>
      </c>
      <c r="L18" s="109">
        <v>0</v>
      </c>
      <c r="M18" s="110"/>
      <c r="N18" s="109">
        <f t="shared" ref="N18:N20" si="4">SUM(K18:M18)</f>
        <v>0</v>
      </c>
      <c r="O18" s="109">
        <v>0</v>
      </c>
      <c r="P18" s="112">
        <f t="shared" ref="P18:P20" si="5">SUM(O18)</f>
        <v>0</v>
      </c>
      <c r="Q18" s="109">
        <f t="shared" si="3"/>
        <v>100952764.5</v>
      </c>
      <c r="R18" s="105"/>
      <c r="S18" s="105"/>
      <c r="T18" s="84"/>
      <c r="U18" s="84"/>
      <c r="V18" s="84"/>
      <c r="W18" s="84"/>
      <c r="X18" s="84"/>
      <c r="Y18" s="84"/>
      <c r="Z18" s="2"/>
      <c r="AA18" s="2"/>
    </row>
    <row r="19" spans="1:27" ht="15" customHeight="1" x14ac:dyDescent="0.25">
      <c r="A19" s="106"/>
      <c r="B19" s="76" t="s">
        <v>161</v>
      </c>
      <c r="C19" s="77" t="s">
        <v>162</v>
      </c>
      <c r="D19" s="107">
        <f>SUM('PGM2 SERVS.ADMVOS. PARA PRESUP '!L1188,'PGM2 SERVS.ADMVOS. PARA PRESUP '!L1229,'PGM2 SERVS.ADMVOS. PARA PRESUP '!L1262,'PGM2 SERVS.ADMVOS. PARA PRESUP '!L1294,'PGM2 SERVS.ADMVOS. PARA PRESUP '!L1329,'PGM2 SERVS.ADMVOS. PARA PRESUP '!L1364,'PGM2 SERVS.ADMVOS. PARA PRESUP '!L1400,'PGM2 SERVS.ADMVOS. PARA PRESUP '!L1444)</f>
        <v>76334081.010000005</v>
      </c>
      <c r="E19" s="109">
        <f>SUM('PGM2 SERVS.ADMVOS. PARA PRESUP '!L1195,'PGM2 SERVS.ADMVOS. PARA PRESUP '!L1236,'PGM2 SERVS.ADMVOS. PARA PRESUP '!L1267,'PGM2 SERVS.ADMVOS. PARA PRESUP '!L1301,'PGM2 SERVS.ADMVOS. PARA PRESUP '!L1336,'PGM2 SERVS.ADMVOS. PARA PRESUP '!L1372,'PGM2 SERVS.ADMVOS. PARA PRESUP '!L1412,'PGM2 SERVS.ADMVOS. PARA PRESUP '!L1452)</f>
        <v>5292972.75</v>
      </c>
      <c r="F19" s="109">
        <f>SUM('PGM2 SERVS.ADMVOS. PARA PRESUP '!L1208,'PGM2 SERVS.ADMVOS. PARA PRESUP '!L1242,'PGM2 SERVS.ADMVOS. PARA PRESUP '!L1273,'PGM2 SERVS.ADMVOS. PARA PRESUP '!L1308,'PGM2 SERVS.ADMVOS. PARA PRESUP '!L1343,'PGM2 SERVS.ADMVOS. PARA PRESUP '!L1379,'PGM2 SERVS.ADMVOS. PARA PRESUP '!L1423,'PGM2 SERVS.ADMVOS. PARA PRESUP '!L1460)</f>
        <v>4288733</v>
      </c>
      <c r="G19" s="109"/>
      <c r="H19" s="109">
        <v>0</v>
      </c>
      <c r="I19" s="110">
        <v>0</v>
      </c>
      <c r="J19" s="111">
        <f t="shared" si="0"/>
        <v>85915786.760000005</v>
      </c>
      <c r="K19" s="110">
        <v>0</v>
      </c>
      <c r="L19" s="109">
        <v>0</v>
      </c>
      <c r="M19" s="110"/>
      <c r="N19" s="109">
        <f t="shared" si="4"/>
        <v>0</v>
      </c>
      <c r="O19" s="109">
        <v>0</v>
      </c>
      <c r="P19" s="112">
        <f t="shared" si="5"/>
        <v>0</v>
      </c>
      <c r="Q19" s="109">
        <f t="shared" si="3"/>
        <v>85915786.760000005</v>
      </c>
      <c r="R19" s="105"/>
      <c r="S19" s="105"/>
      <c r="T19" s="84"/>
      <c r="U19" s="84"/>
      <c r="V19" s="84"/>
      <c r="W19" s="84"/>
      <c r="X19" s="84"/>
      <c r="Y19" s="84"/>
      <c r="Z19" s="2"/>
      <c r="AA19" s="2"/>
    </row>
    <row r="20" spans="1:27" ht="24" customHeight="1" x14ac:dyDescent="0.25">
      <c r="A20" s="106"/>
      <c r="B20" s="76">
        <v>10</v>
      </c>
      <c r="C20" s="78" t="s">
        <v>164</v>
      </c>
      <c r="D20" s="107">
        <f>SUM('PGM2 SERVS.ADMVOS. PARA PRESUP '!L1483,'PGM2 SERVS.ADMVOS. PARA PRESUP '!L1523,'PGM2 SERVS.ADMVOS. PARA PRESUP '!L1553,'PGM2 SERVS.ADMVOS. PARA PRESUP '!L1581)</f>
        <v>10045514.67</v>
      </c>
      <c r="E20" s="109">
        <f>SUM('PGM2 SERVS.ADMVOS. PARA PRESUP '!L1491,'PGM2 SERVS.ADMVOS. PARA PRESUP '!L1528,'PGM2 SERVS.ADMVOS. PARA PRESUP '!L1556,'PGM2 SERVS.ADMVOS. PARA PRESUP '!L1584)</f>
        <v>222745.2</v>
      </c>
      <c r="F20" s="109">
        <f>SUM('PGM2 SERVS.ADMVOS. PARA PRESUP '!L1503,'PGM2 SERVS.ADMVOS. PARA PRESUP '!L1532,'PGM2 SERVS.ADMVOS. PARA PRESUP '!L1562,'PGM2 SERVS.ADMVOS. PARA PRESUP '!L1588)</f>
        <v>745766</v>
      </c>
      <c r="G20" s="109">
        <f>'PGM2 SERVS.ADMVOS. PARA PRESUP '!L1603</f>
        <v>6856334.0499999998</v>
      </c>
      <c r="H20" s="109">
        <v>0</v>
      </c>
      <c r="I20" s="110">
        <v>0</v>
      </c>
      <c r="J20" s="111">
        <f t="shared" si="0"/>
        <v>17870359.919999998</v>
      </c>
      <c r="K20" s="110">
        <v>0</v>
      </c>
      <c r="L20" s="109">
        <v>0</v>
      </c>
      <c r="M20" s="110"/>
      <c r="N20" s="109">
        <f t="shared" si="4"/>
        <v>0</v>
      </c>
      <c r="O20" s="109">
        <v>0</v>
      </c>
      <c r="P20" s="112">
        <f t="shared" si="5"/>
        <v>0</v>
      </c>
      <c r="Q20" s="109">
        <f t="shared" si="3"/>
        <v>17870359.919999998</v>
      </c>
      <c r="R20" s="105"/>
      <c r="S20" s="105"/>
      <c r="T20" s="84"/>
      <c r="U20" s="84"/>
      <c r="V20" s="84"/>
      <c r="W20" s="84"/>
      <c r="X20" s="84"/>
      <c r="Y20" s="84"/>
      <c r="Z20" s="2"/>
      <c r="AA20" s="2"/>
    </row>
    <row r="21" spans="1:27" ht="15" customHeight="1" x14ac:dyDescent="0.25">
      <c r="A21" s="106"/>
      <c r="B21" s="76"/>
      <c r="C21" s="116"/>
      <c r="D21" s="117"/>
      <c r="E21" s="118"/>
      <c r="F21" s="118"/>
      <c r="G21" s="118"/>
      <c r="H21" s="118"/>
      <c r="I21" s="110"/>
      <c r="J21" s="119">
        <f t="shared" si="0"/>
        <v>0</v>
      </c>
      <c r="K21" s="110"/>
      <c r="L21" s="109"/>
      <c r="M21" s="110"/>
      <c r="N21" s="109"/>
      <c r="O21" s="109"/>
      <c r="P21" s="112"/>
      <c r="Q21" s="109"/>
      <c r="R21" s="105"/>
      <c r="S21" s="105"/>
      <c r="T21" s="84"/>
      <c r="U21" s="84"/>
      <c r="V21" s="84"/>
      <c r="W21" s="84"/>
      <c r="X21" s="84"/>
      <c r="Y21" s="84"/>
      <c r="Z21" s="2"/>
      <c r="AA21" s="2"/>
    </row>
    <row r="22" spans="1:27" ht="15" customHeight="1" x14ac:dyDescent="0.25">
      <c r="A22" s="486" t="s">
        <v>172</v>
      </c>
      <c r="B22" s="475"/>
      <c r="C22" s="476"/>
      <c r="D22" s="120">
        <f t="shared" ref="D22:F22" si="6">SUM(D12:D21)</f>
        <v>526767960.84999996</v>
      </c>
      <c r="E22" s="121">
        <f t="shared" si="6"/>
        <v>26540338.050000001</v>
      </c>
      <c r="F22" s="121">
        <f t="shared" si="6"/>
        <v>35166649.969999999</v>
      </c>
      <c r="G22" s="121">
        <f>SUM(G12:G21)</f>
        <v>110817574.55</v>
      </c>
      <c r="H22" s="121"/>
      <c r="I22" s="121">
        <f t="shared" ref="I22:L22" si="7">SUM(I12:I21)</f>
        <v>47741896.629999995</v>
      </c>
      <c r="J22" s="121">
        <f t="shared" si="7"/>
        <v>747034420.04999995</v>
      </c>
      <c r="K22" s="122">
        <f t="shared" si="7"/>
        <v>0</v>
      </c>
      <c r="L22" s="121">
        <f t="shared" si="7"/>
        <v>0</v>
      </c>
      <c r="M22" s="121"/>
      <c r="N22" s="121">
        <f t="shared" ref="N22:P22" si="8">SUM(N12:N21)</f>
        <v>0</v>
      </c>
      <c r="O22" s="121">
        <f t="shared" si="8"/>
        <v>0</v>
      </c>
      <c r="P22" s="122">
        <f t="shared" si="8"/>
        <v>0</v>
      </c>
      <c r="Q22" s="121">
        <f>SUM(Q12:Q21)</f>
        <v>747034420.04999995</v>
      </c>
      <c r="R22" s="105"/>
      <c r="S22" s="105"/>
      <c r="T22" s="84"/>
      <c r="U22" s="84"/>
      <c r="V22" s="84"/>
      <c r="W22" s="84"/>
      <c r="X22" s="84"/>
      <c r="Y22" s="84"/>
      <c r="Z22" s="2"/>
      <c r="AA22" s="2"/>
    </row>
    <row r="23" spans="1:27" ht="15" customHeight="1" x14ac:dyDescent="0.25">
      <c r="A23" s="106"/>
      <c r="B23" s="76"/>
      <c r="C23" s="123"/>
      <c r="D23" s="110"/>
      <c r="E23" s="104"/>
      <c r="F23" s="109"/>
      <c r="G23" s="110"/>
      <c r="H23" s="109"/>
      <c r="I23" s="110"/>
      <c r="J23" s="109"/>
      <c r="K23" s="110"/>
      <c r="L23" s="109"/>
      <c r="M23" s="110"/>
      <c r="N23" s="109"/>
      <c r="O23" s="109"/>
      <c r="P23" s="112"/>
      <c r="Q23" s="109"/>
      <c r="R23" s="105"/>
      <c r="S23" s="105"/>
      <c r="T23" s="84"/>
      <c r="U23" s="84"/>
      <c r="V23" s="84"/>
      <c r="W23" s="84"/>
      <c r="X23" s="84"/>
      <c r="Y23" s="84"/>
      <c r="Z23" s="2"/>
      <c r="AA23" s="2"/>
    </row>
    <row r="24" spans="1:27" ht="15.75" customHeight="1" x14ac:dyDescent="0.25">
      <c r="A24" s="124" t="s">
        <v>91</v>
      </c>
      <c r="B24" s="484" t="s">
        <v>92</v>
      </c>
      <c r="C24" s="485"/>
      <c r="D24" s="112"/>
      <c r="E24" s="111"/>
      <c r="F24" s="111"/>
      <c r="G24" s="112"/>
      <c r="H24" s="111"/>
      <c r="I24" s="112"/>
      <c r="J24" s="111"/>
      <c r="K24" s="112"/>
      <c r="L24" s="111"/>
      <c r="M24" s="112"/>
      <c r="N24" s="111"/>
      <c r="O24" s="111"/>
      <c r="P24" s="112"/>
      <c r="Q24" s="111"/>
      <c r="R24" s="90"/>
      <c r="S24" s="90"/>
      <c r="T24" s="84"/>
      <c r="U24" s="84"/>
      <c r="V24" s="84"/>
      <c r="W24" s="84"/>
      <c r="X24" s="84"/>
      <c r="Y24" s="84"/>
      <c r="Z24" s="2"/>
      <c r="AA24" s="2"/>
    </row>
    <row r="25" spans="1:27" ht="37.5" customHeight="1" x14ac:dyDescent="0.25">
      <c r="A25" s="125"/>
      <c r="B25" s="76" t="s">
        <v>72</v>
      </c>
      <c r="C25" s="79" t="s">
        <v>179</v>
      </c>
      <c r="D25" s="110">
        <f>SUM('PGM2 SERVS.PUB.PARA PRESUP 2018'!L26,'PGM2 SERVS.PUB.PARA PRESUP 2018'!L73,'PGM2 SERVS.PUB.PARA PRESUP 2018'!L102,'PGM2 SERVS.PUB.PARA PRESUP 2018'!L135,'PGM2 SERVS.PUB.PARA PRESUP 2018'!L167,'PGM2 SERVS.PUB.PARA PRESUP 2018'!L184,'PGM2 SERVS.PUB.PARA PRESUP 2018'!L210)</f>
        <v>25424283.050000001</v>
      </c>
      <c r="E25" s="109">
        <f>SUM('PGM2 SERVS.PUB.PARA PRESUP 2018'!L39,'PGM2 SERVS.PUB.PARA PRESUP 2018'!L76,'PGM2 SERVS.PUB.PARA PRESUP 2018'!L107,'PGM2 SERVS.PUB.PARA PRESUP 2018'!L140,'PGM2 SERVS.PUB.PARA PRESUP 2018'!L189)</f>
        <v>2759785.04</v>
      </c>
      <c r="F25" s="109">
        <f>SUM('PGM2 SERVS.PUB.PARA PRESUP 2018'!L51,'PGM2 SERVS.PUB.PARA PRESUP 2018'!L81,'PGM2 SERVS.PUB.PARA PRESUP 2018'!L114,'PGM2 SERVS.PUB.PARA PRESUP 2018'!L150,'PGM2 SERVS.PUB.PARA PRESUP 2018'!L193)</f>
        <v>9563443.75</v>
      </c>
      <c r="G25" s="110">
        <v>0</v>
      </c>
      <c r="H25" s="109">
        <v>0</v>
      </c>
      <c r="I25" s="110">
        <v>0</v>
      </c>
      <c r="J25" s="109">
        <f t="shared" ref="J25:J35" si="9">SUM(D25:I25)</f>
        <v>37747511.840000004</v>
      </c>
      <c r="K25" s="110">
        <v>0</v>
      </c>
      <c r="L25" s="109">
        <v>0</v>
      </c>
      <c r="M25" s="110"/>
      <c r="N25" s="109">
        <f t="shared" ref="N25:N31" si="10">SUM(K25:M25)</f>
        <v>0</v>
      </c>
      <c r="O25" s="109">
        <v>0</v>
      </c>
      <c r="P25" s="110">
        <f t="shared" ref="P25:P34" si="11">SUM(O25)</f>
        <v>0</v>
      </c>
      <c r="Q25" s="109">
        <f t="shared" ref="Q25:Q36" si="12">SUM(J25+N25+P25)</f>
        <v>37747511.840000004</v>
      </c>
      <c r="R25" s="105"/>
      <c r="S25" s="105"/>
      <c r="T25" s="84"/>
      <c r="U25" s="84"/>
      <c r="V25" s="84"/>
      <c r="W25" s="84"/>
      <c r="X25" s="84"/>
      <c r="Y25" s="84"/>
      <c r="Z25" s="2"/>
      <c r="AA25" s="2"/>
    </row>
    <row r="26" spans="1:27" ht="15" customHeight="1" x14ac:dyDescent="0.25">
      <c r="A26" s="125"/>
      <c r="B26" s="76" t="s">
        <v>91</v>
      </c>
      <c r="C26" s="77" t="s">
        <v>183</v>
      </c>
      <c r="D26" s="126">
        <f>SUM('PGM2 SERVS.PUB.PARA PRESUP 2018'!L234)</f>
        <v>33997467.859999999</v>
      </c>
      <c r="E26" s="109">
        <f>SUM('PGM2 SERVS.PUB.PARA PRESUP 2018'!L242)</f>
        <v>3300236.2</v>
      </c>
      <c r="F26" s="109">
        <f>SUM('PGM2 SERVS.PUB.PARA PRESUP 2018'!L251)</f>
        <v>885210.8</v>
      </c>
      <c r="G26" s="110">
        <v>0</v>
      </c>
      <c r="H26" s="109">
        <v>0</v>
      </c>
      <c r="I26" s="110">
        <v>0</v>
      </c>
      <c r="J26" s="109">
        <f t="shared" si="9"/>
        <v>38182914.859999999</v>
      </c>
      <c r="K26" s="110">
        <v>0</v>
      </c>
      <c r="L26" s="109">
        <v>0</v>
      </c>
      <c r="M26" s="110"/>
      <c r="N26" s="109">
        <f t="shared" si="10"/>
        <v>0</v>
      </c>
      <c r="O26" s="109">
        <v>0</v>
      </c>
      <c r="P26" s="110">
        <f t="shared" si="11"/>
        <v>0</v>
      </c>
      <c r="Q26" s="109">
        <f t="shared" si="12"/>
        <v>38182914.859999999</v>
      </c>
      <c r="R26" s="105"/>
      <c r="S26" s="105"/>
      <c r="T26" s="84"/>
      <c r="U26" s="84"/>
      <c r="V26" s="84"/>
      <c r="W26" s="84"/>
      <c r="X26" s="84"/>
      <c r="Y26" s="84"/>
      <c r="Z26" s="2"/>
      <c r="AA26" s="2"/>
    </row>
    <row r="27" spans="1:27" ht="15" customHeight="1" x14ac:dyDescent="0.25">
      <c r="A27" s="125"/>
      <c r="B27" s="76" t="s">
        <v>126</v>
      </c>
      <c r="C27" s="77" t="s">
        <v>184</v>
      </c>
      <c r="D27" s="126">
        <f>SUM('PGM2 SERVS.PUB.PARA PRESUP 2018'!L274,'PGM2 SERVS.PUB.PARA PRESUP 2018'!L306,'PGM2 SERVS.PUB.PARA PRESUP 2018'!L336,'PGM2 SERVS.PUB.PARA PRESUP 2018'!L366,'PGM2 SERVS.PUB.PARA PRESUP 2018'!L392,'PGM2 SERVS.PUB.PARA PRESUP 2018'!L422,'PGM2 SERVS.PUB.PARA PRESUP 2018'!L452,'PGM2 SERVS.PUB.PARA PRESUP 2018'!L480,'PGM2 SERVS.PUB.PARA PRESUP 2018'!L508,'PGM2 SERVS.PUB.PARA PRESUP 2018'!L536,'PGM2 SERVS.PUB.PARA PRESUP 2018'!L564,'PGM2 SERVS.PUB.PARA PRESUP 2018'!L594)</f>
        <v>20109281.09</v>
      </c>
      <c r="E27" s="109">
        <f>SUM('PGM2 SERVS.PUB.PARA PRESUP 2018'!L279,'PGM2 SERVS.PUB.PARA PRESUP 2018'!L311,'PGM2 SERVS.PUB.PARA PRESUP 2018'!L340,'PGM2 SERVS.PUB.PARA PRESUP 2018'!L370,'PGM2 SERVS.PUB.PARA PRESUP 2018'!L396,'PGM2 SERVS.PUB.PARA PRESUP 2018'!L426,'PGM2 SERVS.PUB.PARA PRESUP 2018'!L456,'PGM2 SERVS.PUB.PARA PRESUP 2018'!L484,'PGM2 SERVS.PUB.PARA PRESUP 2018'!L512,'PGM2 SERVS.PUB.PARA PRESUP 2018'!L540,'PGM2 SERVS.PUB.PARA PRESUP 2018'!L568,'PGM2 SERVS.PUB.PARA PRESUP 2018'!L598)</f>
        <v>389029.4</v>
      </c>
      <c r="F27" s="109">
        <f>SUM('PGM2 SERVS.PUB.PARA PRESUP 2018'!L286,'PGM2 SERVS.PUB.PARA PRESUP 2018'!L316,'PGM2 SERVS.PUB.PARA PRESUP 2018'!L345,'PGM2 SERVS.PUB.PARA PRESUP 2018'!L375,'PGM2 SERVS.PUB.PARA PRESUP 2018'!L402,'PGM2 SERVS.PUB.PARA PRESUP 2018'!L432,'PGM2 SERVS.PUB.PARA PRESUP 2018'!L462,'PGM2 SERVS.PUB.PARA PRESUP 2018'!L489,'PGM2 SERVS.PUB.PARA PRESUP 2018'!L518,'PGM2 SERVS.PUB.PARA PRESUP 2018'!L546,'PGM2 SERVS.PUB.PARA PRESUP 2018'!L574,'PGM2 SERVS.PUB.PARA PRESUP 2018'!L604)</f>
        <v>3504232</v>
      </c>
      <c r="G27" s="110">
        <v>0</v>
      </c>
      <c r="H27" s="109">
        <v>0</v>
      </c>
      <c r="I27" s="110">
        <v>0</v>
      </c>
      <c r="J27" s="109">
        <f t="shared" si="9"/>
        <v>24002542.489999998</v>
      </c>
      <c r="K27" s="110">
        <v>0</v>
      </c>
      <c r="L27" s="109">
        <v>0</v>
      </c>
      <c r="M27" s="110"/>
      <c r="N27" s="109">
        <f t="shared" si="10"/>
        <v>0</v>
      </c>
      <c r="O27" s="109">
        <v>0</v>
      </c>
      <c r="P27" s="110">
        <f t="shared" si="11"/>
        <v>0</v>
      </c>
      <c r="Q27" s="109">
        <f t="shared" si="12"/>
        <v>24002542.489999998</v>
      </c>
      <c r="R27" s="105"/>
      <c r="S27" s="105"/>
      <c r="T27" s="84"/>
      <c r="U27" s="84"/>
      <c r="V27" s="84"/>
      <c r="W27" s="84"/>
      <c r="X27" s="84"/>
      <c r="Y27" s="84"/>
      <c r="Z27" s="2"/>
      <c r="AA27" s="2"/>
    </row>
    <row r="28" spans="1:27" ht="15" customHeight="1" x14ac:dyDescent="0.25">
      <c r="A28" s="125"/>
      <c r="B28" s="76" t="s">
        <v>133</v>
      </c>
      <c r="C28" s="77" t="s">
        <v>185</v>
      </c>
      <c r="D28" s="126">
        <f>SUM('PGM2 SERVS.PUB.PARA PRESUP 2018'!L625,'PGM2 SERVS.PUB.PARA PRESUP 2018'!L655)</f>
        <v>1503202.8800000001</v>
      </c>
      <c r="E28" s="109">
        <f>SUM('PGM2 SERVS.PUB.PARA PRESUP 2018'!L630,'PGM2 SERVS.PUB.PARA PRESUP 2018'!L659)</f>
        <v>68042.2</v>
      </c>
      <c r="F28" s="109">
        <f>SUM('PGM2 SERVS.PUB.PARA PRESUP 2018'!L636,'PGM2 SERVS.PUB.PARA PRESUP 2018'!L664)</f>
        <v>273278</v>
      </c>
      <c r="G28" s="110">
        <v>0</v>
      </c>
      <c r="H28" s="109">
        <v>0</v>
      </c>
      <c r="I28" s="110">
        <v>0</v>
      </c>
      <c r="J28" s="109">
        <f t="shared" si="9"/>
        <v>1844523.08</v>
      </c>
      <c r="K28" s="110">
        <v>0</v>
      </c>
      <c r="L28" s="109">
        <v>0</v>
      </c>
      <c r="M28" s="110"/>
      <c r="N28" s="109">
        <f t="shared" si="10"/>
        <v>0</v>
      </c>
      <c r="O28" s="109">
        <v>0</v>
      </c>
      <c r="P28" s="110">
        <f t="shared" si="11"/>
        <v>0</v>
      </c>
      <c r="Q28" s="109">
        <f t="shared" si="12"/>
        <v>1844523.08</v>
      </c>
      <c r="R28" s="105"/>
      <c r="S28" s="105"/>
      <c r="T28" s="84"/>
      <c r="U28" s="84"/>
      <c r="V28" s="84"/>
      <c r="W28" s="84"/>
      <c r="X28" s="84"/>
      <c r="Y28" s="84"/>
      <c r="Z28" s="2"/>
      <c r="AA28" s="2"/>
    </row>
    <row r="29" spans="1:27" ht="15" customHeight="1" x14ac:dyDescent="0.25">
      <c r="A29" s="125"/>
      <c r="B29" s="76" t="s">
        <v>85</v>
      </c>
      <c r="C29" s="77" t="s">
        <v>187</v>
      </c>
      <c r="D29" s="126">
        <f>SUM('PGM2 SERVS.PUB.PARA PRESUP 2018'!L687)</f>
        <v>9426700.1699999999</v>
      </c>
      <c r="E29" s="109">
        <f>SUM('PGM2 SERVS.PUB.PARA PRESUP 2018'!L694)</f>
        <v>1528106.6000000003</v>
      </c>
      <c r="F29" s="109">
        <f>SUM('PGM2 SERVS.PUB.PARA PRESUP 2018'!L702)</f>
        <v>57687925</v>
      </c>
      <c r="G29" s="110">
        <v>0</v>
      </c>
      <c r="H29" s="109">
        <v>0</v>
      </c>
      <c r="I29" s="110">
        <v>0</v>
      </c>
      <c r="J29" s="109">
        <f t="shared" si="9"/>
        <v>68642731.769999996</v>
      </c>
      <c r="K29" s="110">
        <v>0</v>
      </c>
      <c r="L29" s="109">
        <v>0</v>
      </c>
      <c r="M29" s="110"/>
      <c r="N29" s="109">
        <f t="shared" si="10"/>
        <v>0</v>
      </c>
      <c r="O29" s="109">
        <v>0</v>
      </c>
      <c r="P29" s="110">
        <f t="shared" si="11"/>
        <v>0</v>
      </c>
      <c r="Q29" s="109">
        <f t="shared" si="12"/>
        <v>68642731.769999996</v>
      </c>
      <c r="R29" s="105"/>
      <c r="S29" s="105"/>
      <c r="T29" s="84"/>
      <c r="U29" s="84"/>
      <c r="V29" s="84"/>
      <c r="W29" s="84"/>
      <c r="X29" s="84"/>
      <c r="Y29" s="84"/>
      <c r="Z29" s="2"/>
      <c r="AA29" s="2"/>
    </row>
    <row r="30" spans="1:27" ht="15" customHeight="1" x14ac:dyDescent="0.25">
      <c r="A30" s="125"/>
      <c r="B30" s="76" t="s">
        <v>161</v>
      </c>
      <c r="C30" s="77" t="s">
        <v>188</v>
      </c>
      <c r="D30" s="126">
        <f>SUM('PGM2 SERVS.PUB.PARA PRESUP 2018'!L725,'PGM2 SERVS.PUB.PARA PRESUP 2018'!L764,'PGM2 SERVS.PUB.PARA PRESUP 2018'!L796,'PGM2 SERVS.PUB.PARA PRESUP 2018'!L827,'PGM2 SERVS.PUB.PARA PRESUP 2018'!L866,'PGM2 SERVS.PUB.PARA PRESUP 2018'!L904)</f>
        <v>67912944.539999992</v>
      </c>
      <c r="E30" s="109">
        <f>SUM('PGM2 SERVS.PUB.PARA PRESUP 2018'!L732,'PGM2 SERVS.PUB.PARA PRESUP 2018'!L768,'PGM2 SERVS.PUB.PARA PRESUP 2018'!L802,'PGM2 SERVS.PUB.PARA PRESUP 2018'!L835,'PGM2 SERVS.PUB.PARA PRESUP 2018'!L873,'PGM2 SERVS.PUB.PARA PRESUP 2018'!L909)</f>
        <v>1549660.5999999996</v>
      </c>
      <c r="F30" s="109">
        <f>SUM('PGM2 SERVS.PUB.PARA PRESUP 2018'!L743,'PGM2 SERVS.PUB.PARA PRESUP 2018'!L775,'PGM2 SERVS.PUB.PARA PRESUP 2018'!L806,'PGM2 SERVS.PUB.PARA PRESUP 2018'!L845,'PGM2 SERVS.PUB.PARA PRESUP 2018'!L883,'PGM2 SERVS.PUB.PARA PRESUP 2018'!L914)</f>
        <v>53599553.200000003</v>
      </c>
      <c r="G30" s="110">
        <v>0</v>
      </c>
      <c r="H30" s="109">
        <v>0</v>
      </c>
      <c r="I30" s="110">
        <v>0</v>
      </c>
      <c r="J30" s="109">
        <f t="shared" si="9"/>
        <v>123062158.33999999</v>
      </c>
      <c r="K30" s="110">
        <v>0</v>
      </c>
      <c r="L30" s="109">
        <v>0</v>
      </c>
      <c r="M30" s="110"/>
      <c r="N30" s="109">
        <f t="shared" si="10"/>
        <v>0</v>
      </c>
      <c r="O30" s="109">
        <v>0</v>
      </c>
      <c r="P30" s="110">
        <f t="shared" si="11"/>
        <v>0</v>
      </c>
      <c r="Q30" s="109">
        <f t="shared" si="12"/>
        <v>123062158.33999999</v>
      </c>
      <c r="R30" s="105"/>
      <c r="S30" s="105"/>
      <c r="T30" s="84"/>
      <c r="U30" s="84"/>
      <c r="V30" s="84"/>
      <c r="W30" s="84"/>
      <c r="X30" s="84"/>
      <c r="Y30" s="84"/>
      <c r="Z30" s="2"/>
      <c r="AA30" s="2"/>
    </row>
    <row r="31" spans="1:27" ht="15" customHeight="1" x14ac:dyDescent="0.25">
      <c r="A31" s="125"/>
      <c r="B31" s="76">
        <v>10</v>
      </c>
      <c r="C31" s="77" t="s">
        <v>191</v>
      </c>
      <c r="D31" s="126">
        <f>SUM('PGM2 SERVS.PUB.PARA PRESUP 2018'!L929)</f>
        <v>3825250</v>
      </c>
      <c r="E31" s="109">
        <v>0</v>
      </c>
      <c r="F31" s="109">
        <v>0</v>
      </c>
      <c r="G31" s="110">
        <v>0</v>
      </c>
      <c r="H31" s="109">
        <v>0</v>
      </c>
      <c r="I31" s="110">
        <v>0</v>
      </c>
      <c r="J31" s="109">
        <f t="shared" si="9"/>
        <v>3825250</v>
      </c>
      <c r="K31" s="110">
        <v>0</v>
      </c>
      <c r="L31" s="109">
        <v>0</v>
      </c>
      <c r="M31" s="110"/>
      <c r="N31" s="109">
        <f t="shared" si="10"/>
        <v>0</v>
      </c>
      <c r="O31" s="109">
        <v>0</v>
      </c>
      <c r="P31" s="110">
        <f t="shared" si="11"/>
        <v>0</v>
      </c>
      <c r="Q31" s="109">
        <f t="shared" si="12"/>
        <v>3825250</v>
      </c>
      <c r="R31" s="105"/>
      <c r="S31" s="105"/>
      <c r="T31" s="84"/>
      <c r="U31" s="84"/>
      <c r="V31" s="84"/>
      <c r="W31" s="84"/>
      <c r="X31" s="84"/>
      <c r="Y31" s="84"/>
      <c r="Z31" s="2"/>
      <c r="AA31" s="2"/>
    </row>
    <row r="32" spans="1:27" ht="15" customHeight="1" x14ac:dyDescent="0.25">
      <c r="A32" s="125"/>
      <c r="B32" s="76">
        <v>11</v>
      </c>
      <c r="C32" s="77" t="s">
        <v>193</v>
      </c>
      <c r="D32" s="126">
        <f>SUM('PGM2 SERVS.PUB.PARA PRESUP 2018'!L952,'PGM2 SERVS.PUB.PARA PRESUP 2018'!L996,'PGM2 SERVS.PUB.PARA PRESUP 2018'!L1027,'PGM2 SERVS.PUB.PARA PRESUP 2018'!L1064,'PGM2 SERVS.PUB.PARA PRESUP 2018'!L1098,'PGM2 SERVS.PUB.PARA PRESUP 2018'!L1133)</f>
        <v>58447028.060000002</v>
      </c>
      <c r="E32" s="109">
        <f>SUM('PGM2 SERVS.PUB.PARA PRESUP 2018'!L960,'PGM2 SERVS.PUB.PARA PRESUP 2018'!L1001,'PGM2 SERVS.PUB.PARA PRESUP 2018'!L1035,'PGM2 SERVS.PUB.PARA PRESUP 2018'!L1070,'PGM2 SERVS.PUB.PARA PRESUP 2018'!L1104,'PGM2 SERVS.PUB.PARA PRESUP 2018'!L1139)</f>
        <v>1164630.2</v>
      </c>
      <c r="F32" s="109">
        <f>SUM('PGM2 SERVS.PUB.PARA PRESUP 2018'!L975,'PGM2 SERVS.PUB.PARA PRESUP 2018'!L1006,'PGM2 SERVS.PUB.PARA PRESUP 2018'!L1043,'PGM2 SERVS.PUB.PARA PRESUP 2018'!L1077,'PGM2 SERVS.PUB.PARA PRESUP 2018'!L1112,'PGM2 SERVS.PUB.PARA PRESUP 2018'!L1151)</f>
        <v>4023070</v>
      </c>
      <c r="G32" s="110">
        <v>0</v>
      </c>
      <c r="H32" s="109">
        <v>0</v>
      </c>
      <c r="I32" s="110">
        <v>0</v>
      </c>
      <c r="J32" s="109">
        <f t="shared" si="9"/>
        <v>63634728.260000005</v>
      </c>
      <c r="K32" s="110">
        <v>0</v>
      </c>
      <c r="L32" s="109">
        <v>0</v>
      </c>
      <c r="M32" s="110"/>
      <c r="N32" s="109">
        <v>0</v>
      </c>
      <c r="O32" s="109">
        <v>0</v>
      </c>
      <c r="P32" s="110">
        <f t="shared" si="11"/>
        <v>0</v>
      </c>
      <c r="Q32" s="109">
        <f t="shared" si="12"/>
        <v>63634728.260000005</v>
      </c>
      <c r="R32" s="105"/>
      <c r="S32" s="105"/>
      <c r="T32" s="84"/>
      <c r="U32" s="84"/>
      <c r="V32" s="84"/>
      <c r="W32" s="84"/>
      <c r="X32" s="84"/>
      <c r="Y32" s="84"/>
      <c r="Z32" s="2"/>
      <c r="AA32" s="2"/>
    </row>
    <row r="33" spans="1:27" ht="15" customHeight="1" x14ac:dyDescent="0.25">
      <c r="A33" s="125"/>
      <c r="B33" s="76">
        <v>12</v>
      </c>
      <c r="C33" s="77" t="s">
        <v>195</v>
      </c>
      <c r="D33" s="126">
        <f>SUM('PGM2 SERVS.PUB.PARA PRESUP 2018'!L1174,'PGM2 SERVS.PUB.PARA PRESUP 2018'!L1213,'PGM2 SERVS.PUB.PARA PRESUP 2018'!L1246,'PGM2 SERVS.PUB.PARA PRESUP 2018'!L1283)</f>
        <v>7948084.9499999993</v>
      </c>
      <c r="E33" s="109">
        <f>SUM('PGM2 SERVS.PUB.PARA PRESUP 2018'!L1180,'PGM2 SERVS.PUB.PARA PRESUP 2018'!L1217,'PGM2 SERVS.PUB.PARA PRESUP 2018'!L1251,'PGM2 SERVS.PUB.PARA PRESUP 2018'!L1288)</f>
        <v>186216.40000000002</v>
      </c>
      <c r="F33" s="109">
        <f>SUM('PGM2 SERVS.PUB.PARA PRESUP 2018'!L1192,'PGM2 SERVS.PUB.PARA PRESUP 2018'!L1225,'PGM2 SERVS.PUB.PARA PRESUP 2018'!L1262,'PGM2 SERVS.PUB.PARA PRESUP 2018'!L1295)</f>
        <v>2656393</v>
      </c>
      <c r="G33" s="110">
        <v>0</v>
      </c>
      <c r="H33" s="109">
        <v>0</v>
      </c>
      <c r="I33" s="110">
        <v>0</v>
      </c>
      <c r="J33" s="109">
        <f t="shared" si="9"/>
        <v>10790694.35</v>
      </c>
      <c r="K33" s="110">
        <v>0</v>
      </c>
      <c r="L33" s="109">
        <v>0</v>
      </c>
      <c r="M33" s="110"/>
      <c r="N33" s="109">
        <v>0</v>
      </c>
      <c r="O33" s="109">
        <v>0</v>
      </c>
      <c r="P33" s="110">
        <f t="shared" si="11"/>
        <v>0</v>
      </c>
      <c r="Q33" s="109">
        <f t="shared" si="12"/>
        <v>10790694.35</v>
      </c>
      <c r="R33" s="105"/>
      <c r="S33" s="105"/>
      <c r="T33" s="84"/>
      <c r="U33" s="84"/>
      <c r="V33" s="84"/>
      <c r="W33" s="84"/>
      <c r="X33" s="84"/>
      <c r="Y33" s="84"/>
      <c r="Z33" s="2"/>
      <c r="AA33" s="2"/>
    </row>
    <row r="34" spans="1:27" ht="21" customHeight="1" x14ac:dyDescent="0.25">
      <c r="A34" s="125"/>
      <c r="B34" s="76">
        <v>13</v>
      </c>
      <c r="C34" s="78" t="s">
        <v>198</v>
      </c>
      <c r="D34" s="126">
        <f>SUM('PGM2 SERVS.PUB.PARA PRESUP 2018'!L1318,'PGM2 SERVS.PUB.PARA PRESUP 2018'!L1358)</f>
        <v>34397056.549999997</v>
      </c>
      <c r="E34" s="109">
        <f>SUM('PGM2 SERVS.PUB.PARA PRESUP 2018'!L1325,'PGM2 SERVS.PUB.PARA PRESUP 2018'!L1368)</f>
        <v>5951914.8000000007</v>
      </c>
      <c r="F34" s="109">
        <f>SUM('PGM2 SERVS.PUB.PARA PRESUP 2018'!L1337,'PGM2 SERVS.PUB.PARA PRESUP 2018'!L1378)</f>
        <v>3867012</v>
      </c>
      <c r="G34" s="110">
        <v>0</v>
      </c>
      <c r="H34" s="109">
        <v>0</v>
      </c>
      <c r="I34" s="110">
        <v>0</v>
      </c>
      <c r="J34" s="109">
        <f t="shared" si="9"/>
        <v>44215983.349999994</v>
      </c>
      <c r="K34" s="110">
        <v>0</v>
      </c>
      <c r="L34" s="109">
        <v>0</v>
      </c>
      <c r="M34" s="110"/>
      <c r="N34" s="109">
        <v>0</v>
      </c>
      <c r="O34" s="109">
        <v>0</v>
      </c>
      <c r="P34" s="110">
        <f t="shared" si="11"/>
        <v>0</v>
      </c>
      <c r="Q34" s="109">
        <f t="shared" si="12"/>
        <v>44215983.349999994</v>
      </c>
      <c r="R34" s="105"/>
      <c r="S34" s="105"/>
      <c r="T34" s="84"/>
      <c r="U34" s="84"/>
      <c r="V34" s="84"/>
      <c r="W34" s="84"/>
      <c r="X34" s="84"/>
      <c r="Y34" s="84"/>
      <c r="Z34" s="2"/>
      <c r="AA34" s="2"/>
    </row>
    <row r="35" spans="1:27" ht="15" customHeight="1" x14ac:dyDescent="0.25">
      <c r="A35" s="125"/>
      <c r="B35" s="76">
        <v>14</v>
      </c>
      <c r="C35" s="77" t="s">
        <v>200</v>
      </c>
      <c r="D35" s="126">
        <f>SUM('PGM2 SERVS.PUB.PARA PRESUP 2018'!L1401,'PGM2 SERVS.PUB.PARA PRESUP 2018'!L1440,'PGM2 SERVS.PUB.PARA PRESUP 2018'!L1461,'PGM2 SERVS.PUB.PARA PRESUP 2018'!L1483)</f>
        <v>16780209.609999999</v>
      </c>
      <c r="E35" s="109">
        <f>SUM('PGM2 SERVS.PUB.PARA PRESUP 2018'!L1407)</f>
        <v>168050</v>
      </c>
      <c r="F35" s="109">
        <f>SUM('PGM2 SERVS.PUB.PARA PRESUP 2018'!L1416)</f>
        <v>927802</v>
      </c>
      <c r="G35" s="110">
        <f>SUM('PGM2 SERVS.PUB.PARA PRESUP 2018'!L1419)</f>
        <v>50000</v>
      </c>
      <c r="H35" s="109">
        <v>0</v>
      </c>
      <c r="I35" s="110">
        <v>0</v>
      </c>
      <c r="J35" s="109">
        <f t="shared" si="9"/>
        <v>17926061.609999999</v>
      </c>
      <c r="K35" s="110" t="s">
        <v>201</v>
      </c>
      <c r="L35" s="109"/>
      <c r="M35" s="110"/>
      <c r="N35" s="109"/>
      <c r="O35" s="109"/>
      <c r="P35" s="110"/>
      <c r="Q35" s="109">
        <f t="shared" si="12"/>
        <v>17926061.609999999</v>
      </c>
      <c r="R35" s="105"/>
      <c r="S35" s="105"/>
      <c r="T35" s="84"/>
      <c r="U35" s="84"/>
      <c r="V35" s="84"/>
      <c r="W35" s="84"/>
      <c r="X35" s="84"/>
      <c r="Y35" s="84"/>
      <c r="Z35" s="2"/>
      <c r="AA35" s="2"/>
    </row>
    <row r="36" spans="1:27" ht="15" customHeight="1" x14ac:dyDescent="0.25">
      <c r="A36" s="106"/>
      <c r="B36" s="76"/>
      <c r="C36" s="116"/>
      <c r="D36" s="105"/>
      <c r="E36" s="109"/>
      <c r="F36" s="109"/>
      <c r="G36" s="110"/>
      <c r="H36" s="109"/>
      <c r="I36" s="110"/>
      <c r="J36" s="111"/>
      <c r="K36" s="110"/>
      <c r="L36" s="109"/>
      <c r="M36" s="110"/>
      <c r="N36" s="109"/>
      <c r="O36" s="109"/>
      <c r="P36" s="110"/>
      <c r="Q36" s="109">
        <f t="shared" si="12"/>
        <v>0</v>
      </c>
      <c r="R36" s="105"/>
      <c r="S36" s="105"/>
      <c r="T36" s="84"/>
      <c r="U36" s="84"/>
      <c r="V36" s="84"/>
      <c r="W36" s="84"/>
      <c r="X36" s="84"/>
      <c r="Y36" s="84"/>
      <c r="Z36" s="2"/>
      <c r="AA36" s="2"/>
    </row>
    <row r="37" spans="1:27" ht="15" customHeight="1" x14ac:dyDescent="0.25">
      <c r="A37" s="486" t="s">
        <v>172</v>
      </c>
      <c r="B37" s="475"/>
      <c r="C37" s="476"/>
      <c r="D37" s="122">
        <f t="shared" ref="D37:I37" si="13">SUM(D23:D36)</f>
        <v>279771508.75999999</v>
      </c>
      <c r="E37" s="121">
        <f t="shared" si="13"/>
        <v>17065671.440000001</v>
      </c>
      <c r="F37" s="121">
        <f t="shared" si="13"/>
        <v>136987919.75</v>
      </c>
      <c r="G37" s="122">
        <f t="shared" si="13"/>
        <v>50000</v>
      </c>
      <c r="H37" s="121">
        <f t="shared" si="13"/>
        <v>0</v>
      </c>
      <c r="I37" s="122">
        <f t="shared" si="13"/>
        <v>0</v>
      </c>
      <c r="J37" s="121">
        <f>SUM(J25:J35)</f>
        <v>433875099.95000005</v>
      </c>
      <c r="K37" s="127"/>
      <c r="L37" s="128"/>
      <c r="M37" s="127"/>
      <c r="N37" s="128"/>
      <c r="O37" s="128"/>
      <c r="P37" s="127"/>
      <c r="Q37" s="121">
        <f>SUM(Q23:Q36)</f>
        <v>433875099.95000005</v>
      </c>
      <c r="R37" s="129"/>
      <c r="S37" s="105"/>
      <c r="T37" s="84"/>
      <c r="U37" s="84"/>
      <c r="V37" s="84"/>
      <c r="W37" s="84"/>
      <c r="X37" s="84"/>
      <c r="Y37" s="84"/>
      <c r="Z37" s="2"/>
      <c r="AA37" s="2"/>
    </row>
    <row r="38" spans="1:27" ht="15" customHeight="1" x14ac:dyDescent="0.25">
      <c r="A38" s="106"/>
      <c r="B38" s="76"/>
      <c r="C38" s="116"/>
      <c r="D38" s="110"/>
      <c r="E38" s="109"/>
      <c r="F38" s="109"/>
      <c r="G38" s="110"/>
      <c r="H38" s="109"/>
      <c r="I38" s="110"/>
      <c r="J38" s="109"/>
      <c r="K38" s="110"/>
      <c r="L38" s="109"/>
      <c r="M38" s="110"/>
      <c r="N38" s="109"/>
      <c r="O38" s="109"/>
      <c r="P38" s="110"/>
      <c r="Q38" s="109"/>
      <c r="R38" s="105"/>
      <c r="S38" s="105"/>
      <c r="T38" s="84"/>
      <c r="U38" s="84"/>
      <c r="V38" s="84"/>
      <c r="W38" s="84"/>
      <c r="X38" s="84"/>
      <c r="Y38" s="84"/>
      <c r="Z38" s="2"/>
      <c r="AA38" s="2"/>
    </row>
    <row r="39" spans="1:27" ht="22.5" customHeight="1" x14ac:dyDescent="0.25">
      <c r="A39" s="106" t="s">
        <v>126</v>
      </c>
      <c r="B39" s="501" t="s">
        <v>206</v>
      </c>
      <c r="C39" s="502"/>
      <c r="D39" s="112"/>
      <c r="E39" s="111"/>
      <c r="F39" s="111"/>
      <c r="G39" s="112"/>
      <c r="H39" s="111"/>
      <c r="I39" s="112"/>
      <c r="J39" s="111"/>
      <c r="K39" s="112"/>
      <c r="L39" s="111"/>
      <c r="M39" s="112"/>
      <c r="N39" s="111"/>
      <c r="O39" s="111"/>
      <c r="P39" s="112"/>
      <c r="Q39" s="111"/>
      <c r="R39" s="105"/>
      <c r="S39" s="105"/>
      <c r="T39" s="84"/>
      <c r="U39" s="84"/>
      <c r="V39" s="84"/>
      <c r="W39" s="84"/>
      <c r="X39" s="84"/>
      <c r="Y39" s="84"/>
      <c r="Z39" s="2"/>
      <c r="AA39" s="2"/>
    </row>
    <row r="40" spans="1:27" ht="39" customHeight="1" x14ac:dyDescent="0.25">
      <c r="A40" s="106"/>
      <c r="B40" s="130" t="s">
        <v>72</v>
      </c>
      <c r="C40" s="131" t="s">
        <v>207</v>
      </c>
      <c r="D40" s="112">
        <v>0</v>
      </c>
      <c r="E40" s="111">
        <v>0</v>
      </c>
      <c r="F40" s="111">
        <v>0</v>
      </c>
      <c r="G40" s="112">
        <v>0</v>
      </c>
      <c r="H40" s="111">
        <v>0</v>
      </c>
      <c r="I40" s="112">
        <v>0</v>
      </c>
      <c r="J40" s="111">
        <v>0</v>
      </c>
      <c r="K40" s="112">
        <v>0</v>
      </c>
      <c r="L40" s="109"/>
      <c r="M40" s="112">
        <v>0</v>
      </c>
      <c r="N40" s="109">
        <f t="shared" ref="N40:N42" si="14">SUM(K40:M40)</f>
        <v>0</v>
      </c>
      <c r="O40" s="111">
        <v>0</v>
      </c>
      <c r="P40" s="112">
        <f t="shared" ref="P40:P46" si="15">SUM(O40)</f>
        <v>0</v>
      </c>
      <c r="Q40" s="109">
        <f t="shared" ref="Q40:Q47" si="16">SUM(J40+N40+P40)</f>
        <v>0</v>
      </c>
      <c r="R40" s="105"/>
      <c r="S40" s="105"/>
      <c r="T40" s="84"/>
      <c r="U40" s="84"/>
      <c r="V40" s="84"/>
      <c r="W40" s="84"/>
      <c r="X40" s="84"/>
      <c r="Y40" s="84"/>
      <c r="Z40" s="2"/>
      <c r="AA40" s="2"/>
    </row>
    <row r="41" spans="1:27" ht="24" customHeight="1" x14ac:dyDescent="0.25">
      <c r="A41" s="106"/>
      <c r="B41" s="76" t="s">
        <v>130</v>
      </c>
      <c r="C41" s="131" t="s">
        <v>210</v>
      </c>
      <c r="D41" s="112">
        <v>0</v>
      </c>
      <c r="E41" s="111">
        <v>0</v>
      </c>
      <c r="F41" s="111">
        <v>0</v>
      </c>
      <c r="G41" s="112">
        <v>0</v>
      </c>
      <c r="H41" s="111">
        <v>0</v>
      </c>
      <c r="I41" s="112">
        <v>0</v>
      </c>
      <c r="J41" s="111">
        <v>0</v>
      </c>
      <c r="K41" s="112">
        <v>0</v>
      </c>
      <c r="L41" s="109">
        <v>0</v>
      </c>
      <c r="M41" s="112">
        <v>0</v>
      </c>
      <c r="N41" s="109">
        <f t="shared" si="14"/>
        <v>0</v>
      </c>
      <c r="O41" s="111">
        <v>0</v>
      </c>
      <c r="P41" s="112">
        <f t="shared" si="15"/>
        <v>0</v>
      </c>
      <c r="Q41" s="109">
        <f t="shared" si="16"/>
        <v>0</v>
      </c>
      <c r="R41" s="105"/>
      <c r="S41" s="105"/>
      <c r="T41" s="84"/>
      <c r="U41" s="84"/>
      <c r="V41" s="84"/>
      <c r="W41" s="84"/>
      <c r="X41" s="84"/>
      <c r="Y41" s="84"/>
      <c r="Z41" s="2"/>
      <c r="AA41" s="2"/>
    </row>
    <row r="42" spans="1:27" s="279" customFormat="1" ht="24" customHeight="1" x14ac:dyDescent="0.25">
      <c r="A42" s="106"/>
      <c r="B42" s="76">
        <v>6</v>
      </c>
      <c r="C42" s="131" t="s">
        <v>631</v>
      </c>
      <c r="D42" s="112"/>
      <c r="E42" s="111"/>
      <c r="F42" s="111"/>
      <c r="G42" s="112"/>
      <c r="H42" s="111"/>
      <c r="I42" s="112"/>
      <c r="J42" s="111"/>
      <c r="K42" s="112"/>
      <c r="L42" s="109">
        <f>'ANALITICO DE OBRAS (PIM)'!O24</f>
        <v>6388775.1799999997</v>
      </c>
      <c r="M42" s="112"/>
      <c r="N42" s="109">
        <f t="shared" si="14"/>
        <v>6388775.1799999997</v>
      </c>
      <c r="O42" s="111"/>
      <c r="P42" s="112"/>
      <c r="Q42" s="109">
        <f>SUM(J42+N42+P42)</f>
        <v>6388775.1799999997</v>
      </c>
      <c r="R42" s="105"/>
      <c r="S42" s="105"/>
      <c r="T42" s="84"/>
      <c r="U42" s="84"/>
      <c r="V42" s="84"/>
      <c r="W42" s="84"/>
      <c r="X42" s="84"/>
      <c r="Y42" s="84"/>
      <c r="Z42" s="2"/>
      <c r="AA42" s="2"/>
    </row>
    <row r="43" spans="1:27" ht="23.25" customHeight="1" x14ac:dyDescent="0.25">
      <c r="A43" s="106"/>
      <c r="B43" s="76" t="s">
        <v>157</v>
      </c>
      <c r="C43" s="131" t="s">
        <v>211</v>
      </c>
      <c r="D43" s="112"/>
      <c r="E43" s="111"/>
      <c r="F43" s="111"/>
      <c r="G43" s="112"/>
      <c r="H43" s="111"/>
      <c r="I43" s="112"/>
      <c r="J43" s="111"/>
      <c r="K43" s="112"/>
      <c r="L43" s="109">
        <f>'ANALITICO DE OBRAS (PIM)'!O9+'ANALITICO DE OBRAS (PIM)'!O11+'ANALITICO DE OBRAS (PIM)'!O12+'ANALITICO DE OBRAS (PIM)'!O13+'ANALITICO DE OBRAS (PIM)'!O14+'ANALITICO DE OBRAS (PIM)'!O15</f>
        <v>32258051.340000004</v>
      </c>
      <c r="M43" s="112">
        <v>0</v>
      </c>
      <c r="N43" s="109">
        <f>SUM(K43:M43)</f>
        <v>32258051.340000004</v>
      </c>
      <c r="O43" s="111">
        <v>0</v>
      </c>
      <c r="P43" s="112">
        <f t="shared" si="15"/>
        <v>0</v>
      </c>
      <c r="Q43" s="109">
        <f>SUM(J43+N43+P43)</f>
        <v>32258051.340000004</v>
      </c>
      <c r="R43" s="105"/>
      <c r="S43" s="105"/>
      <c r="T43" s="84"/>
      <c r="U43" s="84"/>
      <c r="V43" s="84"/>
      <c r="W43" s="84"/>
      <c r="X43" s="84"/>
      <c r="Y43" s="84"/>
      <c r="Z43" s="2"/>
      <c r="AA43" s="2"/>
    </row>
    <row r="44" spans="1:27" ht="22.5" customHeight="1" x14ac:dyDescent="0.25">
      <c r="A44" s="106"/>
      <c r="B44" s="76">
        <v>10</v>
      </c>
      <c r="C44" s="131" t="s">
        <v>212</v>
      </c>
      <c r="D44" s="112">
        <v>0</v>
      </c>
      <c r="E44" s="111">
        <v>0</v>
      </c>
      <c r="F44" s="111">
        <v>0</v>
      </c>
      <c r="G44" s="112">
        <v>0</v>
      </c>
      <c r="H44" s="111">
        <v>0</v>
      </c>
      <c r="I44" s="112">
        <v>0</v>
      </c>
      <c r="J44" s="111">
        <v>0</v>
      </c>
      <c r="K44" s="112">
        <v>0</v>
      </c>
      <c r="L44" s="109"/>
      <c r="M44" s="112">
        <v>0</v>
      </c>
      <c r="N44" s="109">
        <f t="shared" ref="N44:N47" si="17">SUM(K44:M44)</f>
        <v>0</v>
      </c>
      <c r="O44" s="111">
        <v>0</v>
      </c>
      <c r="P44" s="112">
        <f t="shared" si="15"/>
        <v>0</v>
      </c>
      <c r="Q44" s="109">
        <f t="shared" si="16"/>
        <v>0</v>
      </c>
      <c r="R44" s="105"/>
      <c r="S44" s="105"/>
      <c r="T44" s="84"/>
      <c r="U44" s="84"/>
      <c r="V44" s="84"/>
      <c r="W44" s="84"/>
      <c r="X44" s="84"/>
      <c r="Y44" s="84"/>
      <c r="Z44" s="2"/>
      <c r="AA44" s="2"/>
    </row>
    <row r="45" spans="1:27" ht="15" customHeight="1" x14ac:dyDescent="0.25">
      <c r="A45" s="106"/>
      <c r="B45" s="76">
        <v>12</v>
      </c>
      <c r="C45" s="132" t="s">
        <v>213</v>
      </c>
      <c r="D45" s="110">
        <v>0</v>
      </c>
      <c r="E45" s="109">
        <v>0</v>
      </c>
      <c r="F45" s="109">
        <v>0</v>
      </c>
      <c r="G45" s="110">
        <v>0</v>
      </c>
      <c r="H45" s="109">
        <v>0</v>
      </c>
      <c r="I45" s="110">
        <v>0</v>
      </c>
      <c r="J45" s="109">
        <f t="shared" ref="J45:J47" si="18">SUM(D45:I45)</f>
        <v>0</v>
      </c>
      <c r="K45" s="110">
        <v>0</v>
      </c>
      <c r="L45" s="109"/>
      <c r="M45" s="110">
        <v>0</v>
      </c>
      <c r="N45" s="109">
        <f t="shared" si="17"/>
        <v>0</v>
      </c>
      <c r="O45" s="109">
        <v>0</v>
      </c>
      <c r="P45" s="112">
        <f t="shared" si="15"/>
        <v>0</v>
      </c>
      <c r="Q45" s="109">
        <f t="shared" si="16"/>
        <v>0</v>
      </c>
      <c r="R45" s="105"/>
      <c r="S45" s="105"/>
      <c r="T45" s="84"/>
      <c r="U45" s="84"/>
      <c r="V45" s="84"/>
      <c r="W45" s="84"/>
      <c r="X45" s="84"/>
      <c r="Y45" s="84"/>
      <c r="Z45" s="2"/>
      <c r="AA45" s="2"/>
    </row>
    <row r="46" spans="1:27" ht="15" customHeight="1" x14ac:dyDescent="0.25">
      <c r="A46" s="106"/>
      <c r="B46" s="76">
        <v>17</v>
      </c>
      <c r="C46" s="133" t="s">
        <v>214</v>
      </c>
      <c r="D46" s="110">
        <v>0</v>
      </c>
      <c r="E46" s="109">
        <v>0</v>
      </c>
      <c r="F46" s="109">
        <v>0</v>
      </c>
      <c r="G46" s="110">
        <v>0</v>
      </c>
      <c r="H46" s="109">
        <v>0</v>
      </c>
      <c r="I46" s="110">
        <v>0</v>
      </c>
      <c r="J46" s="109">
        <f t="shared" si="18"/>
        <v>0</v>
      </c>
      <c r="K46" s="110">
        <v>0</v>
      </c>
      <c r="L46" s="109">
        <f>'ANALITICO DE OBRAS (PIM)'!O10+'ANALITICO DE OBRAS (PIM)'!O16+'ANALITICO DE OBRAS (PIM)'!O17+'ANALITICO DE OBRAS (PIM)'!O18+'ANALITICO DE OBRAS (PIM)'!O19+'ANALITICO DE OBRAS (PIM)'!O20+'ANALITICO DE OBRAS (PIM)'!O21+'ANALITICO DE OBRAS (PIM)'!O22+'ANALITICO DE OBRAS (PIM)'!O23</f>
        <v>11645948.75</v>
      </c>
      <c r="M46" s="110">
        <v>0</v>
      </c>
      <c r="N46" s="109">
        <f t="shared" si="17"/>
        <v>11645948.75</v>
      </c>
      <c r="O46" s="109">
        <v>0</v>
      </c>
      <c r="P46" s="112">
        <f t="shared" si="15"/>
        <v>0</v>
      </c>
      <c r="Q46" s="109">
        <f t="shared" si="16"/>
        <v>11645948.75</v>
      </c>
      <c r="R46" s="105"/>
      <c r="S46" s="105"/>
      <c r="T46" s="84"/>
      <c r="U46" s="84"/>
      <c r="V46" s="84"/>
      <c r="W46" s="84"/>
      <c r="X46" s="84"/>
      <c r="Y46" s="84"/>
      <c r="Z46" s="2"/>
      <c r="AA46" s="2"/>
    </row>
    <row r="47" spans="1:27" ht="15" customHeight="1" x14ac:dyDescent="0.25">
      <c r="A47" s="106"/>
      <c r="B47" s="76">
        <v>16</v>
      </c>
      <c r="C47" s="134" t="s">
        <v>215</v>
      </c>
      <c r="D47" s="110">
        <v>0</v>
      </c>
      <c r="E47" s="109">
        <v>0</v>
      </c>
      <c r="F47" s="109">
        <v>0</v>
      </c>
      <c r="G47" s="110">
        <v>0</v>
      </c>
      <c r="H47" s="109">
        <v>0</v>
      </c>
      <c r="I47" s="110">
        <v>0</v>
      </c>
      <c r="J47" s="109">
        <f t="shared" si="18"/>
        <v>0</v>
      </c>
      <c r="K47" s="110">
        <f>'ANALITICO DE OBRAS (PIM)'!O63</f>
        <v>3707224.73</v>
      </c>
      <c r="L47" s="109">
        <v>0</v>
      </c>
      <c r="M47" s="110">
        <v>0</v>
      </c>
      <c r="N47" s="109">
        <f t="shared" si="17"/>
        <v>3707224.73</v>
      </c>
      <c r="O47" s="109">
        <v>0</v>
      </c>
      <c r="P47" s="112">
        <v>0</v>
      </c>
      <c r="Q47" s="109">
        <f t="shared" si="16"/>
        <v>3707224.73</v>
      </c>
      <c r="R47" s="105"/>
      <c r="S47" s="105"/>
      <c r="T47" s="84"/>
      <c r="U47" s="84"/>
      <c r="V47" s="84"/>
      <c r="W47" s="84"/>
      <c r="X47" s="84"/>
      <c r="Y47" s="84"/>
      <c r="Z47" s="2"/>
      <c r="AA47" s="2"/>
    </row>
    <row r="48" spans="1:27" ht="15" customHeight="1" x14ac:dyDescent="0.25">
      <c r="A48" s="135"/>
      <c r="B48" s="136"/>
      <c r="C48" s="137"/>
      <c r="D48" s="105"/>
      <c r="E48" s="138"/>
      <c r="F48" s="139"/>
      <c r="G48" s="105"/>
      <c r="H48" s="139"/>
      <c r="I48" s="105"/>
      <c r="J48" s="139"/>
      <c r="K48" s="110"/>
      <c r="L48" s="109"/>
      <c r="M48" s="110"/>
      <c r="N48" s="109"/>
      <c r="O48" s="109"/>
      <c r="P48" s="112"/>
      <c r="Q48" s="109"/>
      <c r="R48" s="105"/>
      <c r="S48" s="105"/>
      <c r="T48" s="84"/>
      <c r="U48" s="140"/>
      <c r="V48" s="84"/>
      <c r="W48" s="84"/>
      <c r="X48" s="84"/>
      <c r="Y48" s="84"/>
      <c r="Z48" s="2"/>
      <c r="AA48" s="2"/>
    </row>
    <row r="49" spans="1:27" ht="15" customHeight="1" x14ac:dyDescent="0.25">
      <c r="A49" s="498" t="s">
        <v>172</v>
      </c>
      <c r="B49" s="489"/>
      <c r="C49" s="499"/>
      <c r="D49" s="141">
        <f t="shared" ref="D49:G49" si="19">SUM(D39:D48)</f>
        <v>0</v>
      </c>
      <c r="E49" s="142">
        <f t="shared" si="19"/>
        <v>0</v>
      </c>
      <c r="F49" s="121">
        <f t="shared" si="19"/>
        <v>0</v>
      </c>
      <c r="G49" s="122">
        <f t="shared" si="19"/>
        <v>0</v>
      </c>
      <c r="H49" s="121"/>
      <c r="I49" s="122"/>
      <c r="J49" s="121">
        <f>SUM(J39:J48)</f>
        <v>0</v>
      </c>
      <c r="K49" s="122">
        <f t="shared" ref="K49" si="20">SUM(K38:K48)</f>
        <v>3707224.73</v>
      </c>
      <c r="L49" s="121">
        <f>SUM(L38:L48)</f>
        <v>50292775.270000003</v>
      </c>
      <c r="M49" s="122"/>
      <c r="N49" s="121">
        <f>K49+L49</f>
        <v>54000000</v>
      </c>
      <c r="O49" s="121">
        <f>SUM(O39:O48)</f>
        <v>0</v>
      </c>
      <c r="P49" s="122">
        <f>SUM(P45:P48)</f>
        <v>0</v>
      </c>
      <c r="Q49" s="121">
        <f>SUM(Q40:Q48)</f>
        <v>54000000</v>
      </c>
      <c r="R49" s="87"/>
      <c r="S49" s="105"/>
      <c r="T49" s="84"/>
      <c r="U49" s="140"/>
      <c r="V49" s="84"/>
      <c r="W49" s="84"/>
      <c r="X49" s="84"/>
      <c r="Y49" s="84"/>
      <c r="Z49" s="2"/>
      <c r="AA49" s="2"/>
    </row>
    <row r="50" spans="1:27" ht="15" customHeight="1" x14ac:dyDescent="0.25">
      <c r="A50" s="106"/>
      <c r="B50" s="76"/>
      <c r="C50" s="123"/>
      <c r="D50" s="143"/>
      <c r="E50" s="144"/>
      <c r="F50" s="139"/>
      <c r="G50" s="105"/>
      <c r="H50" s="139"/>
      <c r="I50" s="105"/>
      <c r="J50" s="139"/>
      <c r="K50" s="110"/>
      <c r="L50" s="109"/>
      <c r="M50" s="110"/>
      <c r="N50" s="109"/>
      <c r="O50" s="109"/>
      <c r="P50" s="112"/>
      <c r="Q50" s="109"/>
      <c r="R50" s="105"/>
      <c r="S50" s="105"/>
      <c r="T50" s="84"/>
      <c r="U50" s="84"/>
      <c r="V50" s="84"/>
      <c r="W50" s="84"/>
      <c r="X50" s="84"/>
      <c r="Y50" s="84"/>
      <c r="Z50" s="2"/>
      <c r="AA50" s="2"/>
    </row>
    <row r="51" spans="1:27" ht="15" customHeight="1" x14ac:dyDescent="0.25">
      <c r="A51" s="486" t="s">
        <v>219</v>
      </c>
      <c r="B51" s="475"/>
      <c r="C51" s="476"/>
      <c r="D51" s="141">
        <f t="shared" ref="D51:L51" si="21">SUM(D49+D37+D22)</f>
        <v>806539469.6099999</v>
      </c>
      <c r="E51" s="142">
        <f t="shared" si="21"/>
        <v>43606009.490000002</v>
      </c>
      <c r="F51" s="121">
        <f t="shared" si="21"/>
        <v>172154569.72</v>
      </c>
      <c r="G51" s="122">
        <f t="shared" si="21"/>
        <v>110867574.55</v>
      </c>
      <c r="H51" s="121">
        <f t="shared" si="21"/>
        <v>0</v>
      </c>
      <c r="I51" s="122">
        <f t="shared" si="21"/>
        <v>47741896.629999995</v>
      </c>
      <c r="J51" s="121">
        <f t="shared" si="21"/>
        <v>1180909520</v>
      </c>
      <c r="K51" s="122">
        <f t="shared" si="21"/>
        <v>3707224.73</v>
      </c>
      <c r="L51" s="121">
        <f t="shared" si="21"/>
        <v>50292775.270000003</v>
      </c>
      <c r="M51" s="122"/>
      <c r="N51" s="121">
        <f>SUM(N49+N37+N22)</f>
        <v>54000000</v>
      </c>
      <c r="O51" s="121">
        <f t="shared" ref="O51:P51" si="22">SUM(O49+O37+O22)</f>
        <v>0</v>
      </c>
      <c r="P51" s="122">
        <f t="shared" si="22"/>
        <v>0</v>
      </c>
      <c r="Q51" s="145">
        <f>SUM(Q49+Q37+Q22)</f>
        <v>1234909520</v>
      </c>
      <c r="R51" s="105"/>
      <c r="S51" s="105"/>
      <c r="T51" s="84"/>
      <c r="U51" s="84"/>
      <c r="V51" s="84"/>
      <c r="W51" s="84"/>
      <c r="X51" s="84"/>
      <c r="Y51" s="84"/>
      <c r="Z51" s="2"/>
      <c r="AA51" s="2"/>
    </row>
    <row r="52" spans="1:27" ht="15" customHeight="1" x14ac:dyDescent="0.25">
      <c r="A52" s="500"/>
      <c r="B52" s="475"/>
      <c r="C52" s="476"/>
      <c r="D52" s="83"/>
      <c r="E52" s="83"/>
      <c r="F52" s="146"/>
      <c r="G52" s="83"/>
      <c r="H52" s="146"/>
      <c r="I52" s="83"/>
      <c r="J52" s="146"/>
      <c r="K52" s="83"/>
      <c r="L52" s="146"/>
      <c r="M52" s="83"/>
      <c r="N52" s="146"/>
      <c r="O52" s="146"/>
      <c r="P52" s="83"/>
      <c r="Q52" s="146"/>
      <c r="R52" s="83"/>
      <c r="S52" s="83"/>
      <c r="T52" s="84"/>
      <c r="U52" s="84"/>
      <c r="V52" s="84"/>
      <c r="W52" s="84"/>
      <c r="X52" s="84"/>
      <c r="Y52" s="84"/>
      <c r="Z52" s="2"/>
      <c r="AA52" s="2"/>
    </row>
    <row r="53" spans="1:27" ht="15" customHeight="1" x14ac:dyDescent="0.25">
      <c r="A53" s="497" t="s">
        <v>226</v>
      </c>
      <c r="B53" s="475"/>
      <c r="C53" s="476"/>
      <c r="D53" s="104">
        <f t="shared" ref="D53:I53" si="23">D22</f>
        <v>526767960.84999996</v>
      </c>
      <c r="E53" s="103">
        <f t="shared" si="23"/>
        <v>26540338.050000001</v>
      </c>
      <c r="F53" s="104">
        <f t="shared" si="23"/>
        <v>35166649.969999999</v>
      </c>
      <c r="G53" s="103">
        <f t="shared" si="23"/>
        <v>110817574.55</v>
      </c>
      <c r="H53" s="147">
        <f t="shared" si="23"/>
        <v>0</v>
      </c>
      <c r="I53" s="103">
        <f t="shared" si="23"/>
        <v>47741896.629999995</v>
      </c>
      <c r="J53" s="104">
        <f>J22</f>
        <v>747034420.04999995</v>
      </c>
      <c r="K53" s="148"/>
      <c r="L53" s="147"/>
      <c r="M53" s="149"/>
      <c r="N53" s="147"/>
      <c r="O53" s="147"/>
      <c r="P53" s="148"/>
      <c r="Q53" s="104">
        <f>SUM(J53+N53+P53)</f>
        <v>747034420.04999995</v>
      </c>
      <c r="R53" s="83"/>
      <c r="S53" s="83"/>
      <c r="T53" s="84"/>
      <c r="U53" s="84"/>
      <c r="V53" s="84"/>
      <c r="W53" s="84"/>
      <c r="X53" s="84"/>
      <c r="Y53" s="84"/>
      <c r="Z53" s="2"/>
      <c r="AA53" s="2"/>
    </row>
    <row r="54" spans="1:27" ht="15.75" customHeight="1" x14ac:dyDescent="0.25">
      <c r="A54" s="496"/>
      <c r="B54" s="475"/>
      <c r="C54" s="476"/>
      <c r="D54" s="146"/>
      <c r="E54" s="83"/>
      <c r="F54" s="146"/>
      <c r="G54" s="83"/>
      <c r="H54" s="146"/>
      <c r="I54" s="83"/>
      <c r="J54" s="146"/>
      <c r="K54" s="83"/>
      <c r="L54" s="146"/>
      <c r="M54" s="83"/>
      <c r="N54" s="146"/>
      <c r="O54" s="146"/>
      <c r="P54" s="83"/>
      <c r="Q54" s="109"/>
      <c r="R54" s="83"/>
      <c r="S54" s="83"/>
      <c r="T54" s="84"/>
      <c r="U54" s="84"/>
      <c r="V54" s="84"/>
      <c r="W54" s="84"/>
      <c r="X54" s="84"/>
      <c r="Y54" s="84"/>
      <c r="Z54" s="2"/>
      <c r="AA54" s="2"/>
    </row>
    <row r="55" spans="1:27" ht="15" customHeight="1" x14ac:dyDescent="0.25">
      <c r="A55" s="497" t="s">
        <v>229</v>
      </c>
      <c r="B55" s="475"/>
      <c r="C55" s="476"/>
      <c r="D55" s="109">
        <f t="shared" ref="D55:I55" si="24">D37</f>
        <v>279771508.75999999</v>
      </c>
      <c r="E55" s="110">
        <f t="shared" si="24"/>
        <v>17065671.440000001</v>
      </c>
      <c r="F55" s="109">
        <f t="shared" si="24"/>
        <v>136987919.75</v>
      </c>
      <c r="G55" s="110">
        <f t="shared" si="24"/>
        <v>50000</v>
      </c>
      <c r="H55" s="150">
        <f t="shared" si="24"/>
        <v>0</v>
      </c>
      <c r="I55" s="151">
        <f t="shared" si="24"/>
        <v>0</v>
      </c>
      <c r="J55" s="109">
        <f>J37</f>
        <v>433875099.95000005</v>
      </c>
      <c r="K55" s="151"/>
      <c r="L55" s="150"/>
      <c r="M55" s="83"/>
      <c r="N55" s="150"/>
      <c r="O55" s="150"/>
      <c r="P55" s="151"/>
      <c r="Q55" s="109">
        <f>SUM(J55+N55+P55)</f>
        <v>433875099.95000005</v>
      </c>
      <c r="R55" s="83"/>
      <c r="S55" s="83"/>
      <c r="T55" s="84"/>
      <c r="U55" s="84"/>
      <c r="V55" s="84"/>
      <c r="W55" s="84"/>
      <c r="X55" s="84"/>
      <c r="Y55" s="84"/>
      <c r="Z55" s="2"/>
      <c r="AA55" s="2"/>
    </row>
    <row r="56" spans="1:27" ht="15.75" customHeight="1" x14ac:dyDescent="0.25">
      <c r="A56" s="496"/>
      <c r="B56" s="475"/>
      <c r="C56" s="476"/>
      <c r="D56" s="146"/>
      <c r="E56" s="83"/>
      <c r="F56" s="146"/>
      <c r="G56" s="83"/>
      <c r="H56" s="146"/>
      <c r="I56" s="83"/>
      <c r="J56" s="146"/>
      <c r="K56" s="83"/>
      <c r="L56" s="146"/>
      <c r="M56" s="83"/>
      <c r="N56" s="146"/>
      <c r="O56" s="146"/>
      <c r="P56" s="83"/>
      <c r="Q56" s="146"/>
      <c r="R56" s="83"/>
      <c r="S56" s="83"/>
      <c r="T56" s="84"/>
      <c r="U56" s="84"/>
      <c r="V56" s="84"/>
      <c r="W56" s="84"/>
      <c r="X56" s="84"/>
      <c r="Y56" s="84"/>
      <c r="Z56" s="2"/>
      <c r="AA56" s="2"/>
    </row>
    <row r="57" spans="1:27" ht="15" customHeight="1" x14ac:dyDescent="0.25">
      <c r="A57" s="497" t="s">
        <v>235</v>
      </c>
      <c r="B57" s="475"/>
      <c r="C57" s="476"/>
      <c r="D57" s="150">
        <f t="shared" ref="D57:P57" si="25">D49</f>
        <v>0</v>
      </c>
      <c r="E57" s="151">
        <f t="shared" si="25"/>
        <v>0</v>
      </c>
      <c r="F57" s="150">
        <f t="shared" si="25"/>
        <v>0</v>
      </c>
      <c r="G57" s="151">
        <f t="shared" si="25"/>
        <v>0</v>
      </c>
      <c r="H57" s="150">
        <f t="shared" si="25"/>
        <v>0</v>
      </c>
      <c r="I57" s="151">
        <f t="shared" si="25"/>
        <v>0</v>
      </c>
      <c r="J57" s="150">
        <f t="shared" si="25"/>
        <v>0</v>
      </c>
      <c r="K57" s="110">
        <f t="shared" si="25"/>
        <v>3707224.73</v>
      </c>
      <c r="L57" s="109">
        <f t="shared" si="25"/>
        <v>50292775.270000003</v>
      </c>
      <c r="M57" s="151">
        <f t="shared" si="25"/>
        <v>0</v>
      </c>
      <c r="N57" s="109">
        <f t="shared" si="25"/>
        <v>54000000</v>
      </c>
      <c r="O57" s="150">
        <f t="shared" si="25"/>
        <v>0</v>
      </c>
      <c r="P57" s="151">
        <f t="shared" si="25"/>
        <v>0</v>
      </c>
      <c r="Q57" s="109">
        <f>SUM(J57+N57+P57)</f>
        <v>54000000</v>
      </c>
      <c r="R57" s="83"/>
      <c r="S57" s="83"/>
      <c r="T57" s="84"/>
      <c r="U57" s="84"/>
      <c r="V57" s="84"/>
      <c r="W57" s="84"/>
      <c r="X57" s="84"/>
      <c r="Y57" s="84"/>
      <c r="Z57" s="2"/>
      <c r="AA57" s="2"/>
    </row>
    <row r="58" spans="1:27" ht="15.75" customHeight="1" x14ac:dyDescent="0.25">
      <c r="A58" s="152"/>
      <c r="B58" s="153"/>
      <c r="C58" s="154"/>
      <c r="D58" s="146"/>
      <c r="E58" s="83"/>
      <c r="F58" s="146"/>
      <c r="G58" s="83"/>
      <c r="H58" s="146"/>
      <c r="I58" s="83"/>
      <c r="J58" s="146"/>
      <c r="K58" s="83"/>
      <c r="L58" s="146"/>
      <c r="M58" s="83"/>
      <c r="N58" s="146"/>
      <c r="O58" s="146"/>
      <c r="P58" s="83"/>
      <c r="Q58" s="146"/>
      <c r="R58" s="83"/>
      <c r="S58" s="83"/>
      <c r="T58" s="84"/>
      <c r="U58" s="84"/>
      <c r="V58" s="84"/>
      <c r="W58" s="84"/>
      <c r="X58" s="84"/>
      <c r="Y58" s="84"/>
      <c r="Z58" s="2"/>
      <c r="AA58" s="2"/>
    </row>
    <row r="59" spans="1:27" ht="15.75" customHeight="1" x14ac:dyDescent="0.25">
      <c r="A59" s="497" t="s">
        <v>240</v>
      </c>
      <c r="B59" s="475"/>
      <c r="C59" s="476"/>
      <c r="D59" s="119">
        <f>D53+D55</f>
        <v>806539469.6099999</v>
      </c>
      <c r="E59" s="155">
        <f t="shared" ref="E59:I59" si="26">E53+E55</f>
        <v>43606009.490000002</v>
      </c>
      <c r="F59" s="119">
        <f t="shared" si="26"/>
        <v>172154569.72</v>
      </c>
      <c r="G59" s="155">
        <f t="shared" si="26"/>
        <v>110867574.55</v>
      </c>
      <c r="H59" s="156">
        <f t="shared" si="26"/>
        <v>0</v>
      </c>
      <c r="I59" s="155">
        <f t="shared" si="26"/>
        <v>47741896.629999995</v>
      </c>
      <c r="J59" s="119">
        <f>J53+J55</f>
        <v>1180909520</v>
      </c>
      <c r="K59" s="155">
        <f t="shared" ref="K59:P59" si="27">K53+K55+K57</f>
        <v>3707224.73</v>
      </c>
      <c r="L59" s="119">
        <f t="shared" si="27"/>
        <v>50292775.270000003</v>
      </c>
      <c r="M59" s="155">
        <f t="shared" si="27"/>
        <v>0</v>
      </c>
      <c r="N59" s="119">
        <f t="shared" si="27"/>
        <v>54000000</v>
      </c>
      <c r="O59" s="119">
        <f t="shared" si="27"/>
        <v>0</v>
      </c>
      <c r="P59" s="155">
        <f t="shared" si="27"/>
        <v>0</v>
      </c>
      <c r="Q59" s="157">
        <f>Q53+Q55+Q57</f>
        <v>1234909520</v>
      </c>
      <c r="R59" s="83"/>
      <c r="S59" s="83"/>
      <c r="T59" s="84"/>
      <c r="U59" s="84"/>
      <c r="V59" s="84"/>
      <c r="W59" s="84"/>
      <c r="X59" s="84"/>
      <c r="Y59" s="84"/>
      <c r="Z59" s="2"/>
      <c r="AA59" s="2"/>
    </row>
    <row r="60" spans="1:27" ht="14.25" customHeight="1" x14ac:dyDescent="0.25">
      <c r="A60" s="80"/>
      <c r="B60" s="80"/>
      <c r="C60" s="83"/>
      <c r="D60" s="83"/>
      <c r="E60" s="83"/>
      <c r="F60" s="83"/>
      <c r="G60" s="83"/>
      <c r="H60" s="83"/>
      <c r="I60" s="83"/>
      <c r="J60" s="83"/>
      <c r="K60" s="83"/>
      <c r="L60" s="83"/>
      <c r="M60" s="83"/>
      <c r="N60" s="83"/>
      <c r="O60" s="83"/>
      <c r="P60" s="83"/>
      <c r="Q60" s="83"/>
      <c r="R60" s="83"/>
      <c r="S60" s="83"/>
      <c r="T60" s="84"/>
      <c r="U60" s="84"/>
      <c r="V60" s="84"/>
      <c r="W60" s="84"/>
      <c r="X60" s="84"/>
      <c r="Y60" s="84"/>
      <c r="Z60" s="2"/>
      <c r="AA60" s="2"/>
    </row>
    <row r="61" spans="1:27" ht="14.25" customHeight="1" x14ac:dyDescent="0.25">
      <c r="A61" s="80"/>
      <c r="B61" s="80"/>
      <c r="C61" s="83"/>
      <c r="D61" s="158"/>
      <c r="E61" s="158"/>
      <c r="F61" s="159"/>
      <c r="G61" s="151"/>
      <c r="H61" s="83"/>
      <c r="I61" s="83"/>
      <c r="J61" s="83"/>
      <c r="K61" s="83"/>
      <c r="L61" s="83"/>
      <c r="M61" s="83"/>
      <c r="N61" s="83"/>
      <c r="O61" s="83"/>
      <c r="P61" s="83"/>
      <c r="Q61" s="151"/>
      <c r="R61" s="83"/>
      <c r="S61" s="83"/>
      <c r="T61" s="84"/>
      <c r="U61" s="84"/>
      <c r="V61" s="84"/>
      <c r="W61" s="84"/>
      <c r="X61" s="84"/>
      <c r="Y61" s="84"/>
      <c r="Z61" s="2"/>
      <c r="AA61" s="2"/>
    </row>
    <row r="62" spans="1:27" ht="14.25" customHeight="1" x14ac:dyDescent="0.25">
      <c r="A62" s="80"/>
      <c r="B62" s="80"/>
      <c r="C62" s="83"/>
      <c r="D62" s="160"/>
      <c r="E62" s="158"/>
      <c r="F62" s="159"/>
      <c r="G62" s="151"/>
      <c r="H62" s="151"/>
      <c r="I62" s="151"/>
      <c r="J62" s="151"/>
      <c r="K62" s="151"/>
      <c r="L62" s="151"/>
      <c r="M62" s="83"/>
      <c r="N62" s="83"/>
      <c r="O62" s="83"/>
      <c r="P62" s="83"/>
      <c r="Q62" s="151"/>
      <c r="R62" s="83"/>
      <c r="S62" s="83"/>
      <c r="T62" s="84"/>
      <c r="U62" s="84"/>
      <c r="V62" s="84"/>
      <c r="W62" s="84"/>
      <c r="X62" s="84"/>
      <c r="Y62" s="84"/>
      <c r="Z62" s="2"/>
      <c r="AA62" s="2"/>
    </row>
    <row r="63" spans="1:27" ht="14.25" customHeight="1" x14ac:dyDescent="0.25">
      <c r="A63" s="80"/>
      <c r="B63" s="80"/>
      <c r="C63" s="83"/>
      <c r="D63" s="158"/>
      <c r="E63" s="158"/>
      <c r="F63" s="159"/>
      <c r="G63" s="151"/>
      <c r="H63" s="151"/>
      <c r="I63" s="151"/>
      <c r="J63" s="151"/>
      <c r="K63" s="151"/>
      <c r="L63" s="151"/>
      <c r="M63" s="83"/>
      <c r="N63" s="83"/>
      <c r="O63" s="83"/>
      <c r="P63" s="83"/>
      <c r="Q63" s="151"/>
      <c r="R63" s="83"/>
      <c r="S63" s="83"/>
      <c r="T63" s="84"/>
      <c r="U63" s="84"/>
      <c r="V63" s="84"/>
      <c r="W63" s="84"/>
      <c r="X63" s="84"/>
      <c r="Y63" s="84"/>
      <c r="Z63" s="2"/>
      <c r="AA63" s="2"/>
    </row>
    <row r="64" spans="1:27" ht="14.25" customHeight="1" x14ac:dyDescent="0.25">
      <c r="A64" s="80"/>
      <c r="B64" s="80"/>
      <c r="C64" s="83"/>
      <c r="D64" s="158"/>
      <c r="E64" s="158"/>
      <c r="F64" s="159"/>
      <c r="G64" s="151"/>
      <c r="H64" s="83"/>
      <c r="I64" s="83"/>
      <c r="J64" s="110"/>
      <c r="K64" s="83"/>
      <c r="L64" s="83"/>
      <c r="M64" s="83"/>
      <c r="N64" s="83"/>
      <c r="O64" s="83"/>
      <c r="P64" s="83"/>
      <c r="Q64" s="151"/>
      <c r="R64" s="83"/>
      <c r="S64" s="83"/>
      <c r="T64" s="84"/>
      <c r="U64" s="84"/>
      <c r="V64" s="84"/>
      <c r="W64" s="84"/>
      <c r="X64" s="84"/>
      <c r="Y64" s="84"/>
      <c r="Z64" s="2"/>
      <c r="AA64" s="2"/>
    </row>
    <row r="65" spans="1:27" ht="14.25" customHeight="1" x14ac:dyDescent="0.25">
      <c r="A65" s="80"/>
      <c r="B65" s="80"/>
      <c r="C65" s="83"/>
      <c r="D65" s="83"/>
      <c r="E65" s="83"/>
      <c r="F65" s="159"/>
      <c r="G65" s="83"/>
      <c r="H65" s="83"/>
      <c r="I65" s="83"/>
      <c r="J65" s="110"/>
      <c r="K65" s="83"/>
      <c r="L65" s="83"/>
      <c r="M65" s="83"/>
      <c r="N65" s="83"/>
      <c r="O65" s="83"/>
      <c r="P65" s="83"/>
      <c r="Q65" s="151"/>
      <c r="R65" s="83"/>
      <c r="S65" s="83"/>
      <c r="T65" s="84"/>
      <c r="U65" s="84"/>
      <c r="V65" s="84"/>
      <c r="W65" s="84"/>
      <c r="X65" s="84"/>
      <c r="Y65" s="84"/>
      <c r="Z65" s="2"/>
      <c r="AA65" s="2"/>
    </row>
    <row r="66" spans="1:27" ht="14.25" customHeight="1" x14ac:dyDescent="0.25">
      <c r="A66" s="80"/>
      <c r="B66" s="80"/>
      <c r="C66" s="83"/>
      <c r="D66" s="83"/>
      <c r="E66" s="83"/>
      <c r="F66" s="83"/>
      <c r="G66" s="83"/>
      <c r="H66" s="83"/>
      <c r="I66" s="83"/>
      <c r="J66" s="110"/>
      <c r="K66" s="83"/>
      <c r="L66" s="83"/>
      <c r="M66" s="83"/>
      <c r="N66" s="83"/>
      <c r="O66" s="83"/>
      <c r="P66" s="83"/>
      <c r="Q66" s="151"/>
      <c r="R66" s="83"/>
      <c r="S66" s="83"/>
      <c r="T66" s="84"/>
      <c r="U66" s="84"/>
      <c r="V66" s="84"/>
      <c r="W66" s="84"/>
      <c r="X66" s="84"/>
      <c r="Y66" s="84"/>
      <c r="Z66" s="2"/>
      <c r="AA66" s="2"/>
    </row>
    <row r="67" spans="1:27" ht="14.25" customHeight="1" x14ac:dyDescent="0.25">
      <c r="A67" s="80"/>
      <c r="B67" s="80"/>
      <c r="C67" s="83"/>
      <c r="D67" s="159"/>
      <c r="E67" s="83"/>
      <c r="F67" s="83"/>
      <c r="G67" s="83"/>
      <c r="H67" s="83"/>
      <c r="I67" s="83"/>
      <c r="J67" s="110"/>
      <c r="K67" s="83"/>
      <c r="L67" s="83"/>
      <c r="M67" s="83"/>
      <c r="N67" s="83"/>
      <c r="O67" s="83"/>
      <c r="P67" s="83"/>
      <c r="Q67" s="151"/>
      <c r="R67" s="83"/>
      <c r="S67" s="83"/>
      <c r="T67" s="84"/>
      <c r="U67" s="84"/>
      <c r="V67" s="84"/>
      <c r="W67" s="84"/>
      <c r="X67" s="84"/>
      <c r="Y67" s="84"/>
      <c r="Z67" s="2"/>
      <c r="AA67" s="2"/>
    </row>
    <row r="68" spans="1:27" ht="14.25" customHeight="1" x14ac:dyDescent="0.25">
      <c r="A68" s="80"/>
      <c r="B68" s="80"/>
      <c r="C68" s="83"/>
      <c r="D68" s="83"/>
      <c r="E68" s="83"/>
      <c r="F68" s="83"/>
      <c r="G68" s="83"/>
      <c r="H68" s="83"/>
      <c r="I68" s="83"/>
      <c r="J68" s="110"/>
      <c r="K68" s="83"/>
      <c r="L68" s="83"/>
      <c r="M68" s="83"/>
      <c r="N68" s="83"/>
      <c r="O68" s="83"/>
      <c r="P68" s="83"/>
      <c r="Q68" s="83"/>
      <c r="R68" s="83"/>
      <c r="S68" s="83"/>
      <c r="T68" s="84"/>
      <c r="U68" s="84"/>
      <c r="V68" s="84"/>
      <c r="W68" s="84"/>
      <c r="X68" s="84"/>
      <c r="Y68" s="84"/>
      <c r="Z68" s="2"/>
      <c r="AA68" s="2"/>
    </row>
    <row r="69" spans="1:27" ht="14.25" customHeight="1" x14ac:dyDescent="0.25">
      <c r="A69" s="80"/>
      <c r="B69" s="80"/>
      <c r="C69" s="83"/>
      <c r="D69" s="83"/>
      <c r="E69" s="83"/>
      <c r="F69" s="83"/>
      <c r="G69" s="83"/>
      <c r="H69" s="83"/>
      <c r="I69" s="83"/>
      <c r="J69" s="110"/>
      <c r="K69" s="83"/>
      <c r="L69" s="83"/>
      <c r="M69" s="83"/>
      <c r="N69" s="83"/>
      <c r="O69" s="83"/>
      <c r="P69" s="83"/>
      <c r="Q69" s="83"/>
      <c r="R69" s="83"/>
      <c r="S69" s="83"/>
      <c r="T69" s="84"/>
      <c r="U69" s="84"/>
      <c r="V69" s="84"/>
      <c r="W69" s="84"/>
      <c r="X69" s="84"/>
      <c r="Y69" s="84"/>
      <c r="Z69" s="2"/>
      <c r="AA69" s="2"/>
    </row>
    <row r="70" spans="1:27" ht="14.25" customHeight="1" x14ac:dyDescent="0.25">
      <c r="A70" s="80"/>
      <c r="B70" s="80"/>
      <c r="C70" s="83"/>
      <c r="D70" s="83"/>
      <c r="E70" s="83"/>
      <c r="F70" s="83"/>
      <c r="G70" s="83"/>
      <c r="H70" s="83"/>
      <c r="I70" s="83"/>
      <c r="J70" s="110"/>
      <c r="K70" s="83"/>
      <c r="L70" s="83"/>
      <c r="M70" s="83"/>
      <c r="N70" s="83"/>
      <c r="O70" s="83"/>
      <c r="P70" s="83"/>
      <c r="Q70" s="83"/>
      <c r="R70" s="83"/>
      <c r="S70" s="83"/>
      <c r="T70" s="84"/>
      <c r="U70" s="84"/>
      <c r="V70" s="84"/>
      <c r="W70" s="84"/>
      <c r="X70" s="84"/>
      <c r="Y70" s="84"/>
      <c r="Z70" s="2"/>
      <c r="AA70" s="2"/>
    </row>
    <row r="71" spans="1:27" ht="14.25" customHeight="1" x14ac:dyDescent="0.25">
      <c r="A71" s="80"/>
      <c r="B71" s="80"/>
      <c r="C71" s="83"/>
      <c r="D71" s="83"/>
      <c r="E71" s="83"/>
      <c r="F71" s="83"/>
      <c r="G71" s="83"/>
      <c r="H71" s="83"/>
      <c r="I71" s="83"/>
      <c r="J71" s="110"/>
      <c r="K71" s="83"/>
      <c r="L71" s="83"/>
      <c r="M71" s="83"/>
      <c r="N71" s="83"/>
      <c r="O71" s="83"/>
      <c r="P71" s="83"/>
      <c r="Q71" s="83"/>
      <c r="R71" s="83"/>
      <c r="S71" s="83"/>
      <c r="T71" s="84"/>
      <c r="U71" s="84"/>
      <c r="V71" s="84"/>
      <c r="W71" s="84"/>
      <c r="X71" s="84"/>
      <c r="Y71" s="84"/>
      <c r="Z71" s="2"/>
      <c r="AA71" s="2"/>
    </row>
    <row r="72" spans="1:27" ht="14.25" customHeight="1" x14ac:dyDescent="0.25">
      <c r="A72" s="80"/>
      <c r="B72" s="80"/>
      <c r="C72" s="83"/>
      <c r="D72" s="83"/>
      <c r="E72" s="83"/>
      <c r="F72" s="83"/>
      <c r="G72" s="83"/>
      <c r="H72" s="83"/>
      <c r="I72" s="83"/>
      <c r="J72" s="110"/>
      <c r="K72" s="83"/>
      <c r="L72" s="83"/>
      <c r="M72" s="83"/>
      <c r="N72" s="83"/>
      <c r="O72" s="83"/>
      <c r="P72" s="83"/>
      <c r="Q72" s="83"/>
      <c r="R72" s="83"/>
      <c r="S72" s="83"/>
      <c r="T72" s="84"/>
      <c r="U72" s="84"/>
      <c r="V72" s="84"/>
      <c r="W72" s="84"/>
      <c r="X72" s="84"/>
      <c r="Y72" s="84"/>
      <c r="Z72" s="2"/>
      <c r="AA72" s="2"/>
    </row>
    <row r="73" spans="1:27" ht="14.25" customHeight="1" x14ac:dyDescent="0.25">
      <c r="A73" s="80"/>
      <c r="B73" s="80"/>
      <c r="C73" s="83"/>
      <c r="D73" s="83"/>
      <c r="E73" s="83"/>
      <c r="F73" s="83"/>
      <c r="G73" s="83"/>
      <c r="H73" s="83"/>
      <c r="I73" s="83"/>
      <c r="J73" s="110"/>
      <c r="K73" s="83"/>
      <c r="L73" s="83"/>
      <c r="M73" s="83"/>
      <c r="N73" s="83"/>
      <c r="O73" s="83"/>
      <c r="P73" s="83"/>
      <c r="Q73" s="83"/>
      <c r="R73" s="83"/>
      <c r="S73" s="83"/>
      <c r="T73" s="84"/>
      <c r="U73" s="84"/>
      <c r="V73" s="84"/>
      <c r="W73" s="84"/>
      <c r="X73" s="84"/>
      <c r="Y73" s="84"/>
      <c r="Z73" s="2"/>
      <c r="AA73" s="2"/>
    </row>
    <row r="74" spans="1:27" ht="14.25" customHeight="1" x14ac:dyDescent="0.25">
      <c r="A74" s="80"/>
      <c r="B74" s="80"/>
      <c r="C74" s="83"/>
      <c r="D74" s="83"/>
      <c r="E74" s="83"/>
      <c r="F74" s="83"/>
      <c r="G74" s="83"/>
      <c r="H74" s="83"/>
      <c r="I74" s="83"/>
      <c r="J74" s="110"/>
      <c r="K74" s="83"/>
      <c r="L74" s="83"/>
      <c r="M74" s="83"/>
      <c r="N74" s="83"/>
      <c r="O74" s="83"/>
      <c r="P74" s="83"/>
      <c r="Q74" s="83"/>
      <c r="R74" s="83"/>
      <c r="S74" s="83"/>
      <c r="T74" s="84"/>
      <c r="U74" s="84"/>
      <c r="V74" s="84"/>
      <c r="W74" s="84"/>
      <c r="X74" s="84"/>
      <c r="Y74" s="84"/>
      <c r="Z74" s="2"/>
      <c r="AA74" s="2"/>
    </row>
    <row r="75" spans="1:27" ht="14.25" customHeight="1" x14ac:dyDescent="0.25">
      <c r="A75" s="80"/>
      <c r="B75" s="80"/>
      <c r="C75" s="83"/>
      <c r="D75" s="83"/>
      <c r="E75" s="83"/>
      <c r="F75" s="83"/>
      <c r="G75" s="83"/>
      <c r="H75" s="83"/>
      <c r="I75" s="83"/>
      <c r="J75" s="110"/>
      <c r="K75" s="83"/>
      <c r="L75" s="83"/>
      <c r="M75" s="83"/>
      <c r="N75" s="83"/>
      <c r="O75" s="83"/>
      <c r="P75" s="83"/>
      <c r="Q75" s="83"/>
      <c r="R75" s="83"/>
      <c r="S75" s="83"/>
      <c r="T75" s="84"/>
      <c r="U75" s="84"/>
      <c r="V75" s="84"/>
      <c r="W75" s="84"/>
      <c r="X75" s="84"/>
      <c r="Y75" s="84"/>
      <c r="Z75" s="2"/>
      <c r="AA75" s="2"/>
    </row>
    <row r="76" spans="1:27" ht="14.25" customHeight="1" x14ac:dyDescent="0.25">
      <c r="A76" s="80"/>
      <c r="B76" s="80"/>
      <c r="C76" s="83"/>
      <c r="D76" s="83"/>
      <c r="E76" s="83"/>
      <c r="F76" s="83"/>
      <c r="G76" s="83"/>
      <c r="H76" s="83"/>
      <c r="I76" s="83"/>
      <c r="J76" s="110"/>
      <c r="K76" s="83"/>
      <c r="L76" s="83"/>
      <c r="M76" s="83"/>
      <c r="N76" s="83"/>
      <c r="O76" s="83"/>
      <c r="P76" s="83"/>
      <c r="Q76" s="83"/>
      <c r="R76" s="83"/>
      <c r="S76" s="83"/>
      <c r="T76" s="84"/>
      <c r="U76" s="84"/>
      <c r="V76" s="84"/>
      <c r="W76" s="84"/>
      <c r="X76" s="84"/>
      <c r="Y76" s="84"/>
      <c r="Z76" s="2"/>
      <c r="AA76" s="2"/>
    </row>
    <row r="77" spans="1:27" ht="14.25" customHeight="1" x14ac:dyDescent="0.25">
      <c r="A77" s="80"/>
      <c r="B77" s="80"/>
      <c r="C77" s="83"/>
      <c r="D77" s="83"/>
      <c r="E77" s="83"/>
      <c r="F77" s="83"/>
      <c r="G77" s="83"/>
      <c r="H77" s="83"/>
      <c r="I77" s="83"/>
      <c r="J77" s="110"/>
      <c r="K77" s="83"/>
      <c r="L77" s="83"/>
      <c r="M77" s="83"/>
      <c r="N77" s="83"/>
      <c r="O77" s="83"/>
      <c r="P77" s="83"/>
      <c r="Q77" s="83"/>
      <c r="R77" s="83"/>
      <c r="S77" s="83"/>
      <c r="T77" s="84"/>
      <c r="U77" s="84"/>
      <c r="V77" s="84"/>
      <c r="W77" s="84"/>
      <c r="X77" s="84"/>
      <c r="Y77" s="84"/>
      <c r="Z77" s="2"/>
      <c r="AA77" s="2"/>
    </row>
    <row r="78" spans="1:27" ht="14.25" customHeight="1" x14ac:dyDescent="0.25">
      <c r="A78" s="80"/>
      <c r="B78" s="80"/>
      <c r="C78" s="83"/>
      <c r="D78" s="83"/>
      <c r="E78" s="83"/>
      <c r="F78" s="83"/>
      <c r="G78" s="83"/>
      <c r="H78" s="83"/>
      <c r="I78" s="83"/>
      <c r="J78" s="83"/>
      <c r="K78" s="83"/>
      <c r="L78" s="83"/>
      <c r="M78" s="83"/>
      <c r="N78" s="83"/>
      <c r="O78" s="83"/>
      <c r="P78" s="83"/>
      <c r="Q78" s="83"/>
      <c r="R78" s="83"/>
      <c r="S78" s="83"/>
      <c r="T78" s="84"/>
      <c r="U78" s="84"/>
      <c r="V78" s="84"/>
      <c r="W78" s="84"/>
      <c r="X78" s="84"/>
      <c r="Y78" s="84"/>
      <c r="Z78" s="2"/>
      <c r="AA78" s="2"/>
    </row>
    <row r="79" spans="1:27"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2"/>
      <c r="AA79" s="2"/>
    </row>
    <row r="80" spans="1:27"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2"/>
      <c r="AA80" s="2"/>
    </row>
    <row r="81" spans="1:27"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2"/>
      <c r="AA81" s="2"/>
    </row>
  </sheetData>
  <mergeCells count="29">
    <mergeCell ref="A56:C56"/>
    <mergeCell ref="A57:C57"/>
    <mergeCell ref="A59:C59"/>
    <mergeCell ref="A49:C49"/>
    <mergeCell ref="A37:C37"/>
    <mergeCell ref="A53:C53"/>
    <mergeCell ref="A54:C54"/>
    <mergeCell ref="A55:C55"/>
    <mergeCell ref="A52:C52"/>
    <mergeCell ref="A51:C51"/>
    <mergeCell ref="B39:C39"/>
    <mergeCell ref="B24:C24"/>
    <mergeCell ref="A22:C22"/>
    <mergeCell ref="O6:P6"/>
    <mergeCell ref="P7:P10"/>
    <mergeCell ref="D6:J6"/>
    <mergeCell ref="A8:C8"/>
    <mergeCell ref="A9:C9"/>
    <mergeCell ref="A7:C7"/>
    <mergeCell ref="A6:C6"/>
    <mergeCell ref="C1:O1"/>
    <mergeCell ref="K6:N6"/>
    <mergeCell ref="B11:C11"/>
    <mergeCell ref="N7:N10"/>
    <mergeCell ref="Q6:Q10"/>
    <mergeCell ref="J7:J10"/>
    <mergeCell ref="C2:O2"/>
    <mergeCell ref="C4:O4"/>
    <mergeCell ref="A10:C10"/>
  </mergeCells>
  <printOptions horizontalCentered="1"/>
  <pageMargins left="0.15748031496062992" right="0.15748031496062992" top="0.27559055118110237" bottom="0.47244094488188981" header="0.31496062992125984" footer="0.15748031496062992"/>
  <pageSetup scale="55"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.&amp;K000000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R1644"/>
  <sheetViews>
    <sheetView workbookViewId="0">
      <selection activeCell="A5" sqref="A5:L5"/>
    </sheetView>
  </sheetViews>
  <sheetFormatPr baseColWidth="10" defaultColWidth="14.42578125" defaultRowHeight="15" customHeight="1" x14ac:dyDescent="0.25"/>
  <cols>
    <col min="1" max="1" width="15.85546875" style="196" customWidth="1"/>
    <col min="2" max="2" width="9.7109375" style="196" customWidth="1"/>
    <col min="3" max="3" width="8.7109375" style="196" customWidth="1"/>
    <col min="4" max="4" width="7.28515625" style="196" customWidth="1"/>
    <col min="5" max="5" width="8.5703125" style="196" customWidth="1"/>
    <col min="6" max="6" width="7.42578125" style="196" customWidth="1"/>
    <col min="7" max="7" width="5.42578125" style="196" customWidth="1"/>
    <col min="8" max="8" width="20.85546875" style="196" customWidth="1"/>
    <col min="9" max="9" width="2" style="196" hidden="1" customWidth="1"/>
    <col min="10" max="10" width="17.140625" style="196" hidden="1" customWidth="1"/>
    <col min="11" max="11" width="16.42578125" style="196" customWidth="1"/>
    <col min="12" max="12" width="16.85546875" style="196" customWidth="1"/>
    <col min="13" max="13" width="11.5703125" style="161" customWidth="1"/>
    <col min="14" max="14" width="18.5703125" style="161" customWidth="1"/>
    <col min="15" max="15" width="16.85546875" style="161" bestFit="1" customWidth="1"/>
    <col min="16" max="16" width="23.7109375" customWidth="1"/>
    <col min="17" max="17" width="18" customWidth="1"/>
  </cols>
  <sheetData>
    <row r="1" spans="1:14" ht="15" customHeight="1" x14ac:dyDescent="0.25">
      <c r="A1" s="188"/>
      <c r="B1" s="188"/>
      <c r="C1" s="188"/>
      <c r="D1" s="188"/>
      <c r="E1" s="188"/>
      <c r="F1" s="188"/>
      <c r="G1" s="188"/>
      <c r="H1" s="188"/>
      <c r="I1" s="188"/>
      <c r="J1" s="188"/>
      <c r="K1" s="188"/>
      <c r="L1" s="162" t="s">
        <v>66</v>
      </c>
      <c r="M1" s="84"/>
      <c r="N1" s="84"/>
    </row>
    <row r="2" spans="1:14" ht="20.25" customHeight="1" x14ac:dyDescent="0.25">
      <c r="A2" s="510" t="s">
        <v>71</v>
      </c>
      <c r="B2" s="511"/>
      <c r="C2" s="511"/>
      <c r="D2" s="511"/>
      <c r="E2" s="511"/>
      <c r="F2" s="511"/>
      <c r="G2" s="511"/>
      <c r="H2" s="511"/>
      <c r="I2" s="511"/>
      <c r="J2" s="511"/>
      <c r="K2" s="511"/>
      <c r="L2" s="512"/>
      <c r="M2" s="84"/>
      <c r="N2" s="84"/>
    </row>
    <row r="3" spans="1:14" ht="20.25" customHeight="1" x14ac:dyDescent="0.25">
      <c r="A3" s="513" t="s">
        <v>633</v>
      </c>
      <c r="B3" s="514"/>
      <c r="C3" s="514"/>
      <c r="D3" s="514"/>
      <c r="E3" s="514"/>
      <c r="F3" s="514"/>
      <c r="G3" s="514"/>
      <c r="H3" s="514"/>
      <c r="I3" s="514"/>
      <c r="J3" s="514"/>
      <c r="K3" s="514"/>
      <c r="L3" s="514"/>
      <c r="M3" s="84"/>
      <c r="N3" s="84"/>
    </row>
    <row r="4" spans="1:14" ht="18" customHeight="1" x14ac:dyDescent="0.25">
      <c r="A4" s="198"/>
      <c r="B4" s="198"/>
      <c r="C4" s="198"/>
      <c r="D4" s="198"/>
      <c r="E4" s="198"/>
      <c r="F4" s="198"/>
      <c r="G4" s="198"/>
      <c r="H4" s="198"/>
      <c r="I4" s="198"/>
      <c r="J4" s="198"/>
      <c r="K4" s="198"/>
      <c r="L4" s="163"/>
      <c r="M4" s="84"/>
      <c r="N4" s="84"/>
    </row>
    <row r="5" spans="1:14" ht="20.25" customHeight="1" x14ac:dyDescent="0.25">
      <c r="A5" s="515" t="s">
        <v>8</v>
      </c>
      <c r="B5" s="516"/>
      <c r="C5" s="516"/>
      <c r="D5" s="516"/>
      <c r="E5" s="516"/>
      <c r="F5" s="516"/>
      <c r="G5" s="516"/>
      <c r="H5" s="516"/>
      <c r="I5" s="516"/>
      <c r="J5" s="516"/>
      <c r="K5" s="516"/>
      <c r="L5" s="516"/>
      <c r="M5" s="84"/>
      <c r="N5" s="84"/>
    </row>
    <row r="6" spans="1:14" ht="15.75" thickBot="1" x14ac:dyDescent="0.3">
      <c r="A6" s="165"/>
      <c r="B6" s="164"/>
      <c r="C6" s="164"/>
      <c r="D6" s="164"/>
      <c r="E6" s="164"/>
      <c r="F6" s="164"/>
      <c r="G6" s="164"/>
      <c r="H6" s="164"/>
      <c r="I6" s="164"/>
      <c r="J6" s="164"/>
      <c r="K6" s="164"/>
      <c r="L6" s="164"/>
      <c r="M6" s="84"/>
      <c r="N6" s="84"/>
    </row>
    <row r="7" spans="1:14" ht="45" customHeight="1" thickBot="1" x14ac:dyDescent="0.3">
      <c r="A7" s="199" t="s">
        <v>74</v>
      </c>
      <c r="B7" s="200" t="s">
        <v>75</v>
      </c>
      <c r="C7" s="201" t="s">
        <v>77</v>
      </c>
      <c r="D7" s="507" t="s">
        <v>78</v>
      </c>
      <c r="E7" s="508"/>
      <c r="F7" s="508"/>
      <c r="G7" s="508"/>
      <c r="H7" s="508"/>
      <c r="I7" s="509"/>
      <c r="J7" s="202"/>
      <c r="K7" s="201" t="s">
        <v>79</v>
      </c>
      <c r="L7" s="201" t="s">
        <v>80</v>
      </c>
      <c r="M7" s="84"/>
      <c r="N7" s="84"/>
    </row>
    <row r="8" spans="1:14" x14ac:dyDescent="0.25">
      <c r="A8" s="165"/>
      <c r="B8" s="164"/>
      <c r="C8" s="164"/>
      <c r="D8" s="164"/>
      <c r="E8" s="164"/>
      <c r="F8" s="164"/>
      <c r="G8" s="164"/>
      <c r="H8" s="164"/>
      <c r="I8" s="164"/>
      <c r="J8" s="164"/>
      <c r="K8" s="164"/>
      <c r="L8" s="164"/>
      <c r="M8" s="84"/>
      <c r="N8" s="84"/>
    </row>
    <row r="9" spans="1:14" x14ac:dyDescent="0.25">
      <c r="A9" s="166" t="s">
        <v>82</v>
      </c>
      <c r="B9" s="167" t="s">
        <v>89</v>
      </c>
      <c r="C9" s="164"/>
      <c r="D9" s="168" t="s">
        <v>83</v>
      </c>
      <c r="E9" s="164"/>
      <c r="F9" s="164"/>
      <c r="G9" s="164"/>
      <c r="H9" s="164"/>
      <c r="I9" s="164"/>
      <c r="J9" s="164"/>
      <c r="K9" s="164"/>
      <c r="L9" s="164"/>
      <c r="M9" s="84"/>
      <c r="N9" s="84"/>
    </row>
    <row r="10" spans="1:14" x14ac:dyDescent="0.25">
      <c r="A10" s="359" t="s">
        <v>84</v>
      </c>
      <c r="B10" s="360" t="s">
        <v>89</v>
      </c>
      <c r="C10" s="361"/>
      <c r="D10" s="362" t="s">
        <v>98</v>
      </c>
      <c r="E10" s="361"/>
      <c r="F10" s="361"/>
      <c r="G10" s="361"/>
      <c r="H10" s="361"/>
      <c r="I10" s="361"/>
      <c r="J10" s="361"/>
      <c r="K10" s="361"/>
      <c r="L10" s="361"/>
      <c r="M10" s="177"/>
      <c r="N10" s="84"/>
    </row>
    <row r="11" spans="1:14" x14ac:dyDescent="0.25">
      <c r="A11" s="359" t="s">
        <v>87</v>
      </c>
      <c r="B11" s="360" t="s">
        <v>89</v>
      </c>
      <c r="C11" s="361"/>
      <c r="D11" s="362" t="s">
        <v>98</v>
      </c>
      <c r="E11" s="361"/>
      <c r="F11" s="361"/>
      <c r="G11" s="361"/>
      <c r="H11" s="361"/>
      <c r="I11" s="361"/>
      <c r="J11" s="361"/>
      <c r="K11" s="361"/>
      <c r="L11" s="361"/>
      <c r="M11" s="177"/>
      <c r="N11" s="84"/>
    </row>
    <row r="12" spans="1:14" x14ac:dyDescent="0.25">
      <c r="A12" s="359" t="s">
        <v>90</v>
      </c>
      <c r="B12" s="360" t="s">
        <v>72</v>
      </c>
      <c r="C12" s="360"/>
      <c r="D12" s="184" t="s">
        <v>73</v>
      </c>
      <c r="E12" s="181"/>
      <c r="F12" s="184"/>
      <c r="G12" s="184"/>
      <c r="H12" s="184"/>
      <c r="I12" s="184"/>
      <c r="J12" s="184"/>
      <c r="K12" s="184"/>
      <c r="L12" s="184"/>
      <c r="M12" s="177"/>
      <c r="N12" s="84"/>
    </row>
    <row r="13" spans="1:14" x14ac:dyDescent="0.25">
      <c r="A13" s="359" t="s">
        <v>93</v>
      </c>
      <c r="B13" s="360" t="s">
        <v>72</v>
      </c>
      <c r="C13" s="360"/>
      <c r="D13" s="184" t="s">
        <v>76</v>
      </c>
      <c r="E13" s="184"/>
      <c r="F13" s="184"/>
      <c r="G13" s="184"/>
      <c r="H13" s="184"/>
      <c r="I13" s="184"/>
      <c r="J13" s="184"/>
      <c r="K13" s="184"/>
      <c r="L13" s="184"/>
      <c r="M13" s="177"/>
      <c r="N13" s="84"/>
    </row>
    <row r="14" spans="1:14" x14ac:dyDescent="0.25">
      <c r="A14" s="363"/>
      <c r="B14" s="360"/>
      <c r="C14" s="360"/>
      <c r="D14" s="184"/>
      <c r="E14" s="184"/>
      <c r="F14" s="184"/>
      <c r="G14" s="184"/>
      <c r="H14" s="184"/>
      <c r="I14" s="184"/>
      <c r="J14" s="184"/>
      <c r="K14" s="184"/>
      <c r="L14" s="184"/>
      <c r="M14" s="177"/>
      <c r="N14" s="84"/>
    </row>
    <row r="15" spans="1:14" x14ac:dyDescent="0.25">
      <c r="A15" s="69"/>
      <c r="B15" s="183"/>
      <c r="C15" s="364" t="s">
        <v>103</v>
      </c>
      <c r="D15" s="184" t="s">
        <v>96</v>
      </c>
      <c r="E15" s="365" t="s">
        <v>104</v>
      </c>
      <c r="F15" s="181"/>
      <c r="G15" s="181"/>
      <c r="H15" s="181"/>
      <c r="I15" s="181"/>
      <c r="J15" s="181"/>
      <c r="K15" s="181"/>
      <c r="L15" s="366"/>
      <c r="M15" s="177"/>
      <c r="N15" s="84"/>
    </row>
    <row r="16" spans="1:14" x14ac:dyDescent="0.25">
      <c r="A16" s="69"/>
      <c r="B16" s="183"/>
      <c r="C16" s="364"/>
      <c r="D16" s="184"/>
      <c r="E16" s="365"/>
      <c r="F16" s="181"/>
      <c r="G16" s="181"/>
      <c r="H16" s="181"/>
      <c r="I16" s="181"/>
      <c r="J16" s="181"/>
      <c r="K16" s="181"/>
      <c r="L16" s="366"/>
      <c r="M16" s="177"/>
      <c r="N16" s="84"/>
    </row>
    <row r="17" spans="1:14" x14ac:dyDescent="0.25">
      <c r="A17" s="69" t="s">
        <v>99</v>
      </c>
      <c r="B17" s="367" t="s">
        <v>100</v>
      </c>
      <c r="C17" s="69" t="s">
        <v>101</v>
      </c>
      <c r="D17" s="368" t="s">
        <v>102</v>
      </c>
      <c r="E17" s="181"/>
      <c r="F17" s="181"/>
      <c r="G17" s="181"/>
      <c r="H17" s="181"/>
      <c r="I17" s="181"/>
      <c r="J17" s="182"/>
      <c r="K17" s="182">
        <f t="shared" ref="K17:K26" si="0">L17/12</f>
        <v>78812.34</v>
      </c>
      <c r="L17" s="369">
        <v>945748.08</v>
      </c>
      <c r="M17" s="177"/>
      <c r="N17" s="84"/>
    </row>
    <row r="18" spans="1:14" x14ac:dyDescent="0.25">
      <c r="A18" s="69" t="s">
        <v>99</v>
      </c>
      <c r="B18" s="367" t="s">
        <v>106</v>
      </c>
      <c r="C18" s="183" t="s">
        <v>101</v>
      </c>
      <c r="D18" s="368" t="s">
        <v>107</v>
      </c>
      <c r="E18" s="184"/>
      <c r="F18" s="181"/>
      <c r="G18" s="181"/>
      <c r="H18" s="181"/>
      <c r="I18" s="181"/>
      <c r="J18" s="182"/>
      <c r="K18" s="182">
        <f t="shared" si="0"/>
        <v>37083.24</v>
      </c>
      <c r="L18" s="369">
        <v>444998.88</v>
      </c>
      <c r="M18" s="177"/>
      <c r="N18" s="84"/>
    </row>
    <row r="19" spans="1:14" x14ac:dyDescent="0.25">
      <c r="A19" s="69" t="s">
        <v>99</v>
      </c>
      <c r="B19" s="367" t="s">
        <v>108</v>
      </c>
      <c r="C19" s="183" t="s">
        <v>101</v>
      </c>
      <c r="D19" s="368" t="s">
        <v>109</v>
      </c>
      <c r="E19" s="181"/>
      <c r="F19" s="181"/>
      <c r="G19" s="181"/>
      <c r="H19" s="181"/>
      <c r="I19" s="181"/>
      <c r="J19" s="182"/>
      <c r="K19" s="182">
        <f t="shared" si="0"/>
        <v>107616.64</v>
      </c>
      <c r="L19" s="369">
        <v>1291399.6799999999</v>
      </c>
      <c r="M19" s="177"/>
      <c r="N19" s="84"/>
    </row>
    <row r="20" spans="1:14" x14ac:dyDescent="0.25">
      <c r="A20" s="69" t="s">
        <v>99</v>
      </c>
      <c r="B20" s="367" t="s">
        <v>110</v>
      </c>
      <c r="C20" s="183" t="s">
        <v>101</v>
      </c>
      <c r="D20" s="368" t="s">
        <v>111</v>
      </c>
      <c r="E20" s="181"/>
      <c r="F20" s="181"/>
      <c r="G20" s="181"/>
      <c r="H20" s="181"/>
      <c r="I20" s="181"/>
      <c r="J20" s="182"/>
      <c r="K20" s="182">
        <f t="shared" si="0"/>
        <v>692</v>
      </c>
      <c r="L20" s="369">
        <v>8304</v>
      </c>
      <c r="M20" s="177"/>
      <c r="N20" s="84"/>
    </row>
    <row r="21" spans="1:14" x14ac:dyDescent="0.25">
      <c r="A21" s="69" t="s">
        <v>99</v>
      </c>
      <c r="B21" s="367" t="s">
        <v>112</v>
      </c>
      <c r="C21" s="183" t="s">
        <v>101</v>
      </c>
      <c r="D21" s="368" t="s">
        <v>113</v>
      </c>
      <c r="E21" s="181"/>
      <c r="F21" s="181"/>
      <c r="G21" s="181"/>
      <c r="H21" s="181"/>
      <c r="I21" s="181"/>
      <c r="J21" s="182"/>
      <c r="K21" s="182">
        <f t="shared" si="0"/>
        <v>2511.0733333333333</v>
      </c>
      <c r="L21" s="369">
        <v>30132.880000000001</v>
      </c>
      <c r="M21" s="177"/>
      <c r="N21" s="84"/>
    </row>
    <row r="22" spans="1:14" x14ac:dyDescent="0.25">
      <c r="A22" s="69" t="s">
        <v>99</v>
      </c>
      <c r="B22" s="367" t="s">
        <v>114</v>
      </c>
      <c r="C22" s="183" t="s">
        <v>101</v>
      </c>
      <c r="D22" s="368" t="s">
        <v>115</v>
      </c>
      <c r="E22" s="181"/>
      <c r="F22" s="181"/>
      <c r="G22" s="181"/>
      <c r="H22" s="181"/>
      <c r="I22" s="181"/>
      <c r="J22" s="182"/>
      <c r="K22" s="182">
        <f t="shared" si="0"/>
        <v>43346.225833333338</v>
      </c>
      <c r="L22" s="369">
        <v>520154.71</v>
      </c>
      <c r="M22" s="177"/>
      <c r="N22" s="84"/>
    </row>
    <row r="23" spans="1:14" x14ac:dyDescent="0.25">
      <c r="A23" s="69" t="s">
        <v>99</v>
      </c>
      <c r="B23" s="367" t="s">
        <v>116</v>
      </c>
      <c r="C23" s="183" t="s">
        <v>101</v>
      </c>
      <c r="D23" s="355" t="s">
        <v>643</v>
      </c>
      <c r="E23" s="181"/>
      <c r="F23" s="181"/>
      <c r="G23" s="181"/>
      <c r="H23" s="181"/>
      <c r="I23" s="181"/>
      <c r="J23" s="182"/>
      <c r="K23" s="182">
        <f t="shared" si="0"/>
        <v>5566.666666666667</v>
      </c>
      <c r="L23" s="369">
        <v>66800</v>
      </c>
      <c r="M23" s="177"/>
      <c r="N23" s="84"/>
    </row>
    <row r="24" spans="1:14" x14ac:dyDescent="0.25">
      <c r="A24" s="69" t="s">
        <v>99</v>
      </c>
      <c r="B24" s="367" t="s">
        <v>117</v>
      </c>
      <c r="C24" s="183" t="s">
        <v>101</v>
      </c>
      <c r="D24" s="368" t="s">
        <v>118</v>
      </c>
      <c r="E24" s="181"/>
      <c r="F24" s="181"/>
      <c r="G24" s="181"/>
      <c r="H24" s="181"/>
      <c r="I24" s="181"/>
      <c r="J24" s="182"/>
      <c r="K24" s="182">
        <f t="shared" si="0"/>
        <v>73869.680000000008</v>
      </c>
      <c r="L24" s="369">
        <v>886436.16</v>
      </c>
      <c r="M24" s="177"/>
      <c r="N24" s="84"/>
    </row>
    <row r="25" spans="1:14" x14ac:dyDescent="0.25">
      <c r="A25" s="69" t="s">
        <v>99</v>
      </c>
      <c r="B25" s="367" t="s">
        <v>119</v>
      </c>
      <c r="C25" s="183" t="s">
        <v>101</v>
      </c>
      <c r="D25" s="368" t="s">
        <v>120</v>
      </c>
      <c r="E25" s="181"/>
      <c r="F25" s="181"/>
      <c r="G25" s="181"/>
      <c r="H25" s="184"/>
      <c r="I25" s="181"/>
      <c r="J25" s="182"/>
      <c r="K25" s="182">
        <f t="shared" si="0"/>
        <v>3800</v>
      </c>
      <c r="L25" s="369">
        <v>45600</v>
      </c>
      <c r="M25" s="177"/>
      <c r="N25" s="84"/>
    </row>
    <row r="26" spans="1:14" x14ac:dyDescent="0.25">
      <c r="A26" s="69" t="s">
        <v>99</v>
      </c>
      <c r="B26" s="367" t="s">
        <v>121</v>
      </c>
      <c r="C26" s="183" t="s">
        <v>101</v>
      </c>
      <c r="D26" s="370" t="s">
        <v>122</v>
      </c>
      <c r="E26" s="184"/>
      <c r="F26" s="181"/>
      <c r="G26" s="181"/>
      <c r="H26" s="181"/>
      <c r="I26" s="184"/>
      <c r="J26" s="191"/>
      <c r="K26" s="182">
        <f t="shared" si="0"/>
        <v>6364.166666666667</v>
      </c>
      <c r="L26" s="369">
        <v>76370</v>
      </c>
      <c r="M26" s="177"/>
      <c r="N26" s="84"/>
    </row>
    <row r="27" spans="1:14" x14ac:dyDescent="0.25">
      <c r="A27" s="69"/>
      <c r="B27" s="368"/>
      <c r="C27" s="69"/>
      <c r="D27" s="69"/>
      <c r="E27" s="184" t="s">
        <v>123</v>
      </c>
      <c r="F27" s="181"/>
      <c r="G27" s="181"/>
      <c r="H27" s="181"/>
      <c r="I27" s="184"/>
      <c r="J27" s="191"/>
      <c r="K27" s="191">
        <f>SUM(K17:K26)</f>
        <v>359662.03250000003</v>
      </c>
      <c r="L27" s="371">
        <f t="shared" ref="L27" si="1">SUM(L17:L26)</f>
        <v>4315944.3899999997</v>
      </c>
      <c r="M27" s="177"/>
      <c r="N27" s="84"/>
    </row>
    <row r="28" spans="1:14" x14ac:dyDescent="0.25">
      <c r="A28" s="69"/>
      <c r="B28" s="183"/>
      <c r="C28" s="69"/>
      <c r="D28" s="69"/>
      <c r="E28" s="181"/>
      <c r="F28" s="181"/>
      <c r="G28" s="181"/>
      <c r="H28" s="181"/>
      <c r="I28" s="184"/>
      <c r="J28" s="191"/>
      <c r="K28" s="191"/>
      <c r="L28" s="372"/>
      <c r="M28" s="177"/>
      <c r="N28" s="84"/>
    </row>
    <row r="29" spans="1:14" x14ac:dyDescent="0.25">
      <c r="A29" s="69" t="s">
        <v>99</v>
      </c>
      <c r="B29" s="183">
        <v>2111</v>
      </c>
      <c r="C29" s="183" t="s">
        <v>101</v>
      </c>
      <c r="D29" s="181" t="s">
        <v>125</v>
      </c>
      <c r="E29" s="181"/>
      <c r="F29" s="181"/>
      <c r="G29" s="181"/>
      <c r="H29" s="181"/>
      <c r="I29" s="181"/>
      <c r="J29" s="74"/>
      <c r="K29" s="74">
        <f t="shared" ref="K29:K30" si="2">L29/12</f>
        <v>833.33333333333337</v>
      </c>
      <c r="L29" s="182">
        <v>10000</v>
      </c>
      <c r="M29" s="177"/>
      <c r="N29" s="84"/>
    </row>
    <row r="30" spans="1:14" x14ac:dyDescent="0.25">
      <c r="A30" s="69" t="s">
        <v>99</v>
      </c>
      <c r="B30" s="373">
        <v>2611</v>
      </c>
      <c r="C30" s="183" t="s">
        <v>101</v>
      </c>
      <c r="D30" s="181" t="s">
        <v>129</v>
      </c>
      <c r="E30" s="181"/>
      <c r="F30" s="181"/>
      <c r="G30" s="181"/>
      <c r="H30" s="181"/>
      <c r="I30" s="181"/>
      <c r="J30" s="74"/>
      <c r="K30" s="74">
        <f t="shared" si="2"/>
        <v>8333.3333333333339</v>
      </c>
      <c r="L30" s="182">
        <v>100000</v>
      </c>
      <c r="M30" s="177"/>
      <c r="N30" s="84"/>
    </row>
    <row r="31" spans="1:14" x14ac:dyDescent="0.25">
      <c r="A31" s="69"/>
      <c r="B31" s="69"/>
      <c r="C31" s="183"/>
      <c r="D31" s="181"/>
      <c r="E31" s="184" t="s">
        <v>123</v>
      </c>
      <c r="F31" s="181"/>
      <c r="G31" s="181"/>
      <c r="H31" s="181"/>
      <c r="I31" s="184"/>
      <c r="J31" s="372"/>
      <c r="K31" s="374">
        <f>SUM(K29:K30)</f>
        <v>9166.6666666666679</v>
      </c>
      <c r="L31" s="371">
        <f>SUM(L29:L30)</f>
        <v>110000</v>
      </c>
      <c r="M31" s="177"/>
      <c r="N31" s="84"/>
    </row>
    <row r="32" spans="1:14" x14ac:dyDescent="0.25">
      <c r="A32" s="69"/>
      <c r="B32" s="69"/>
      <c r="C32" s="183"/>
      <c r="D32" s="181"/>
      <c r="E32" s="181"/>
      <c r="F32" s="181"/>
      <c r="G32" s="181"/>
      <c r="H32" s="181"/>
      <c r="I32" s="184"/>
      <c r="J32" s="372"/>
      <c r="K32" s="372"/>
      <c r="L32" s="371"/>
      <c r="M32" s="177"/>
      <c r="N32" s="84"/>
    </row>
    <row r="33" spans="1:14" x14ac:dyDescent="0.25">
      <c r="A33" s="69" t="s">
        <v>99</v>
      </c>
      <c r="B33" s="373">
        <v>3361</v>
      </c>
      <c r="C33" s="183" t="s">
        <v>101</v>
      </c>
      <c r="D33" s="181" t="s">
        <v>136</v>
      </c>
      <c r="E33" s="181"/>
      <c r="F33" s="181"/>
      <c r="G33" s="181"/>
      <c r="H33" s="181"/>
      <c r="I33" s="181"/>
      <c r="J33" s="74"/>
      <c r="K33" s="74">
        <f t="shared" ref="K33:K37" si="3">L33/12</f>
        <v>1125.5</v>
      </c>
      <c r="L33" s="182">
        <v>13506</v>
      </c>
      <c r="M33" s="177"/>
      <c r="N33" s="84"/>
    </row>
    <row r="34" spans="1:14" x14ac:dyDescent="0.25">
      <c r="A34" s="69" t="s">
        <v>99</v>
      </c>
      <c r="B34" s="373">
        <v>3521</v>
      </c>
      <c r="C34" s="183" t="s">
        <v>101</v>
      </c>
      <c r="D34" s="181" t="s">
        <v>138</v>
      </c>
      <c r="E34" s="181"/>
      <c r="F34" s="181"/>
      <c r="G34" s="181"/>
      <c r="H34" s="181"/>
      <c r="I34" s="181"/>
      <c r="J34" s="74"/>
      <c r="K34" s="74">
        <f t="shared" si="3"/>
        <v>718.5</v>
      </c>
      <c r="L34" s="182">
        <v>8622</v>
      </c>
      <c r="M34" s="177"/>
      <c r="N34" s="84"/>
    </row>
    <row r="35" spans="1:14" x14ac:dyDescent="0.25">
      <c r="A35" s="69" t="s">
        <v>99</v>
      </c>
      <c r="B35" s="373">
        <v>3711</v>
      </c>
      <c r="C35" s="183" t="s">
        <v>101</v>
      </c>
      <c r="D35" s="181" t="s">
        <v>140</v>
      </c>
      <c r="E35" s="181"/>
      <c r="F35" s="181"/>
      <c r="G35" s="181"/>
      <c r="H35" s="181"/>
      <c r="I35" s="181"/>
      <c r="J35" s="74"/>
      <c r="K35" s="74">
        <f t="shared" si="3"/>
        <v>436.5</v>
      </c>
      <c r="L35" s="182">
        <v>5238</v>
      </c>
      <c r="M35" s="177"/>
      <c r="N35" s="84"/>
    </row>
    <row r="36" spans="1:14" x14ac:dyDescent="0.25">
      <c r="A36" s="69" t="s">
        <v>99</v>
      </c>
      <c r="B36" s="373">
        <v>3721</v>
      </c>
      <c r="C36" s="183" t="s">
        <v>101</v>
      </c>
      <c r="D36" s="181" t="s">
        <v>142</v>
      </c>
      <c r="E36" s="181"/>
      <c r="F36" s="181"/>
      <c r="G36" s="181"/>
      <c r="H36" s="184"/>
      <c r="I36" s="181"/>
      <c r="J36" s="74"/>
      <c r="K36" s="74">
        <f t="shared" si="3"/>
        <v>750</v>
      </c>
      <c r="L36" s="182">
        <v>9000</v>
      </c>
      <c r="M36" s="177"/>
      <c r="N36" s="84"/>
    </row>
    <row r="37" spans="1:14" x14ac:dyDescent="0.25">
      <c r="A37" s="69" t="s">
        <v>99</v>
      </c>
      <c r="B37" s="373">
        <v>3751</v>
      </c>
      <c r="C37" s="183" t="s">
        <v>101</v>
      </c>
      <c r="D37" s="181" t="s">
        <v>144</v>
      </c>
      <c r="E37" s="181"/>
      <c r="F37" s="181"/>
      <c r="G37" s="181"/>
      <c r="H37" s="181"/>
      <c r="I37" s="181"/>
      <c r="J37" s="74"/>
      <c r="K37" s="74">
        <f t="shared" si="3"/>
        <v>500</v>
      </c>
      <c r="L37" s="182">
        <v>6000</v>
      </c>
      <c r="M37" s="177"/>
      <c r="N37" s="84"/>
    </row>
    <row r="38" spans="1:14" x14ac:dyDescent="0.25">
      <c r="A38" s="69"/>
      <c r="B38" s="69"/>
      <c r="C38" s="183"/>
      <c r="D38" s="181"/>
      <c r="E38" s="184" t="s">
        <v>123</v>
      </c>
      <c r="F38" s="181"/>
      <c r="G38" s="181"/>
      <c r="H38" s="181"/>
      <c r="I38" s="184"/>
      <c r="J38" s="191"/>
      <c r="K38" s="191">
        <f>SUM(K33:K37)</f>
        <v>3530.5</v>
      </c>
      <c r="L38" s="371">
        <f t="shared" ref="L38" si="4">SUM(L33:L37)</f>
        <v>42366</v>
      </c>
      <c r="M38" s="177"/>
      <c r="N38" s="84"/>
    </row>
    <row r="39" spans="1:14" x14ac:dyDescent="0.25">
      <c r="A39" s="69"/>
      <c r="B39" s="69"/>
      <c r="C39" s="183"/>
      <c r="D39" s="181"/>
      <c r="E39" s="181"/>
      <c r="F39" s="181"/>
      <c r="G39" s="181"/>
      <c r="H39" s="181"/>
      <c r="I39" s="184"/>
      <c r="J39" s="191"/>
      <c r="K39" s="191"/>
      <c r="L39" s="371"/>
      <c r="M39" s="177"/>
      <c r="N39" s="84"/>
    </row>
    <row r="40" spans="1:14" x14ac:dyDescent="0.25">
      <c r="A40" s="69"/>
      <c r="B40" s="373"/>
      <c r="C40" s="183"/>
      <c r="D40" s="181"/>
      <c r="E40" s="184" t="s">
        <v>146</v>
      </c>
      <c r="F40" s="181"/>
      <c r="G40" s="181"/>
      <c r="H40" s="181"/>
      <c r="I40" s="181"/>
      <c r="J40" s="185"/>
      <c r="K40" s="185">
        <f>K27+K31+K38</f>
        <v>372359.19916666672</v>
      </c>
      <c r="L40" s="185">
        <f>L27+L31+L38</f>
        <v>4468310.3899999997</v>
      </c>
      <c r="M40" s="177"/>
      <c r="N40" s="84"/>
    </row>
    <row r="41" spans="1:14" x14ac:dyDescent="0.25">
      <c r="A41" s="69"/>
      <c r="B41" s="373"/>
      <c r="C41" s="183"/>
      <c r="D41" s="181"/>
      <c r="E41" s="181"/>
      <c r="F41" s="181"/>
      <c r="G41" s="181"/>
      <c r="H41" s="181"/>
      <c r="I41" s="181"/>
      <c r="J41" s="366"/>
      <c r="K41" s="366"/>
      <c r="L41" s="182"/>
      <c r="M41" s="177"/>
      <c r="N41" s="84"/>
    </row>
    <row r="42" spans="1:14" x14ac:dyDescent="0.25">
      <c r="A42" s="359" t="s">
        <v>82</v>
      </c>
      <c r="B42" s="360" t="s">
        <v>89</v>
      </c>
      <c r="C42" s="361"/>
      <c r="D42" s="362" t="s">
        <v>83</v>
      </c>
      <c r="E42" s="361"/>
      <c r="F42" s="181"/>
      <c r="G42" s="181"/>
      <c r="H42" s="181"/>
      <c r="I42" s="181"/>
      <c r="J42" s="366"/>
      <c r="K42" s="366"/>
      <c r="L42" s="182"/>
      <c r="M42" s="177"/>
      <c r="N42" s="84"/>
    </row>
    <row r="43" spans="1:14" x14ac:dyDescent="0.25">
      <c r="A43" s="359" t="s">
        <v>84</v>
      </c>
      <c r="B43" s="360" t="s">
        <v>89</v>
      </c>
      <c r="C43" s="361"/>
      <c r="D43" s="362" t="s">
        <v>98</v>
      </c>
      <c r="E43" s="361"/>
      <c r="F43" s="181"/>
      <c r="G43" s="181"/>
      <c r="H43" s="181"/>
      <c r="I43" s="181"/>
      <c r="J43" s="366"/>
      <c r="K43" s="366"/>
      <c r="L43" s="182"/>
      <c r="M43" s="177"/>
      <c r="N43" s="84"/>
    </row>
    <row r="44" spans="1:14" x14ac:dyDescent="0.25">
      <c r="A44" s="359" t="s">
        <v>87</v>
      </c>
      <c r="B44" s="360" t="s">
        <v>89</v>
      </c>
      <c r="C44" s="361"/>
      <c r="D44" s="362" t="s">
        <v>98</v>
      </c>
      <c r="E44" s="361"/>
      <c r="F44" s="181"/>
      <c r="G44" s="181"/>
      <c r="H44" s="181"/>
      <c r="I44" s="181"/>
      <c r="J44" s="366"/>
      <c r="K44" s="366"/>
      <c r="L44" s="182"/>
      <c r="M44" s="177"/>
      <c r="N44" s="84"/>
    </row>
    <row r="45" spans="1:14" x14ac:dyDescent="0.25">
      <c r="A45" s="359" t="s">
        <v>90</v>
      </c>
      <c r="B45" s="360" t="s">
        <v>72</v>
      </c>
      <c r="C45" s="360"/>
      <c r="D45" s="184" t="s">
        <v>73</v>
      </c>
      <c r="E45" s="181"/>
      <c r="F45" s="181"/>
      <c r="G45" s="181"/>
      <c r="H45" s="181"/>
      <c r="I45" s="181"/>
      <c r="J45" s="366"/>
      <c r="K45" s="366"/>
      <c r="L45" s="182"/>
      <c r="M45" s="177"/>
      <c r="N45" s="84"/>
    </row>
    <row r="46" spans="1:14" x14ac:dyDescent="0.25">
      <c r="A46" s="359" t="s">
        <v>93</v>
      </c>
      <c r="B46" s="360" t="s">
        <v>72</v>
      </c>
      <c r="C46" s="360"/>
      <c r="D46" s="184" t="s">
        <v>76</v>
      </c>
      <c r="E46" s="184"/>
      <c r="F46" s="181"/>
      <c r="G46" s="181"/>
      <c r="H46" s="181"/>
      <c r="I46" s="181"/>
      <c r="J46" s="366"/>
      <c r="K46" s="366"/>
      <c r="L46" s="182"/>
      <c r="M46" s="177"/>
      <c r="N46" s="84"/>
    </row>
    <row r="47" spans="1:14" x14ac:dyDescent="0.25">
      <c r="A47" s="69"/>
      <c r="B47" s="373"/>
      <c r="C47" s="183"/>
      <c r="D47" s="181"/>
      <c r="E47" s="181"/>
      <c r="F47" s="181"/>
      <c r="G47" s="181"/>
      <c r="H47" s="181"/>
      <c r="I47" s="181"/>
      <c r="J47" s="366"/>
      <c r="K47" s="366"/>
      <c r="L47" s="182"/>
      <c r="M47" s="177"/>
      <c r="N47" s="84"/>
    </row>
    <row r="48" spans="1:14" x14ac:dyDescent="0.25">
      <c r="A48" s="69"/>
      <c r="B48" s="183"/>
      <c r="C48" s="364" t="s">
        <v>149</v>
      </c>
      <c r="D48" s="184" t="s">
        <v>96</v>
      </c>
      <c r="E48" s="184" t="s">
        <v>151</v>
      </c>
      <c r="F48" s="181"/>
      <c r="G48" s="181"/>
      <c r="H48" s="181"/>
      <c r="I48" s="181"/>
      <c r="J48" s="181"/>
      <c r="K48" s="181"/>
      <c r="L48" s="366"/>
      <c r="M48" s="177"/>
      <c r="N48" s="84"/>
    </row>
    <row r="49" spans="1:14" x14ac:dyDescent="0.25">
      <c r="A49" s="69"/>
      <c r="B49" s="183"/>
      <c r="C49" s="69"/>
      <c r="D49" s="69"/>
      <c r="E49" s="181"/>
      <c r="F49" s="181"/>
      <c r="G49" s="181"/>
      <c r="H49" s="181"/>
      <c r="I49" s="181"/>
      <c r="J49" s="181"/>
      <c r="K49" s="181"/>
      <c r="L49" s="366"/>
      <c r="M49" s="177"/>
      <c r="N49" s="84"/>
    </row>
    <row r="50" spans="1:14" x14ac:dyDescent="0.25">
      <c r="A50" s="69" t="s">
        <v>99</v>
      </c>
      <c r="B50" s="367" t="s">
        <v>153</v>
      </c>
      <c r="C50" s="180" t="s">
        <v>101</v>
      </c>
      <c r="D50" s="368" t="s">
        <v>154</v>
      </c>
      <c r="E50" s="181"/>
      <c r="F50" s="181"/>
      <c r="G50" s="181"/>
      <c r="H50" s="181"/>
      <c r="I50" s="181"/>
      <c r="J50" s="182"/>
      <c r="K50" s="182">
        <f t="shared" ref="K50:K58" si="5">L50/12</f>
        <v>75593.319999999992</v>
      </c>
      <c r="L50" s="369">
        <v>907119.84</v>
      </c>
      <c r="M50" s="177"/>
      <c r="N50" s="84"/>
    </row>
    <row r="51" spans="1:14" x14ac:dyDescent="0.25">
      <c r="A51" s="69" t="s">
        <v>99</v>
      </c>
      <c r="B51" s="367" t="s">
        <v>100</v>
      </c>
      <c r="C51" s="180" t="s">
        <v>101</v>
      </c>
      <c r="D51" s="368" t="s">
        <v>102</v>
      </c>
      <c r="E51" s="181"/>
      <c r="F51" s="181"/>
      <c r="G51" s="181"/>
      <c r="H51" s="181"/>
      <c r="I51" s="181"/>
      <c r="J51" s="182"/>
      <c r="K51" s="182">
        <f t="shared" si="5"/>
        <v>198268.08</v>
      </c>
      <c r="L51" s="369">
        <v>2379216.96</v>
      </c>
      <c r="M51" s="177"/>
      <c r="N51" s="84"/>
    </row>
    <row r="52" spans="1:14" x14ac:dyDescent="0.25">
      <c r="A52" s="69" t="s">
        <v>99</v>
      </c>
      <c r="B52" s="367" t="s">
        <v>106</v>
      </c>
      <c r="C52" s="180" t="s">
        <v>101</v>
      </c>
      <c r="D52" s="368" t="s">
        <v>107</v>
      </c>
      <c r="E52" s="181"/>
      <c r="F52" s="181"/>
      <c r="G52" s="181"/>
      <c r="H52" s="181"/>
      <c r="I52" s="181"/>
      <c r="J52" s="182"/>
      <c r="K52" s="182">
        <f t="shared" si="5"/>
        <v>44094.9</v>
      </c>
      <c r="L52" s="369">
        <v>529138.80000000005</v>
      </c>
      <c r="M52" s="177"/>
      <c r="N52" s="84"/>
    </row>
    <row r="53" spans="1:14" x14ac:dyDescent="0.25">
      <c r="A53" s="69" t="s">
        <v>99</v>
      </c>
      <c r="B53" s="367" t="s">
        <v>110</v>
      </c>
      <c r="C53" s="180" t="s">
        <v>101</v>
      </c>
      <c r="D53" s="368" t="s">
        <v>111</v>
      </c>
      <c r="E53" s="181"/>
      <c r="F53" s="181"/>
      <c r="G53" s="181"/>
      <c r="H53" s="181"/>
      <c r="I53" s="181"/>
      <c r="J53" s="182"/>
      <c r="K53" s="182">
        <f t="shared" si="5"/>
        <v>2277</v>
      </c>
      <c r="L53" s="369">
        <v>27324</v>
      </c>
      <c r="M53" s="177"/>
      <c r="N53" s="84"/>
    </row>
    <row r="54" spans="1:14" x14ac:dyDescent="0.25">
      <c r="A54" s="69" t="s">
        <v>99</v>
      </c>
      <c r="B54" s="367" t="s">
        <v>112</v>
      </c>
      <c r="C54" s="180" t="s">
        <v>101</v>
      </c>
      <c r="D54" s="368" t="s">
        <v>113</v>
      </c>
      <c r="E54" s="181"/>
      <c r="F54" s="181"/>
      <c r="G54" s="181"/>
      <c r="H54" s="181"/>
      <c r="I54" s="181"/>
      <c r="J54" s="182"/>
      <c r="K54" s="182">
        <f t="shared" si="5"/>
        <v>5844.8641666666663</v>
      </c>
      <c r="L54" s="369">
        <v>70138.37</v>
      </c>
      <c r="M54" s="177"/>
      <c r="N54" s="84"/>
    </row>
    <row r="55" spans="1:14" x14ac:dyDescent="0.25">
      <c r="A55" s="69" t="s">
        <v>99</v>
      </c>
      <c r="B55" s="367" t="s">
        <v>114</v>
      </c>
      <c r="C55" s="180" t="s">
        <v>101</v>
      </c>
      <c r="D55" s="368" t="s">
        <v>115</v>
      </c>
      <c r="E55" s="181"/>
      <c r="F55" s="181"/>
      <c r="G55" s="181"/>
      <c r="H55" s="181"/>
      <c r="I55" s="181"/>
      <c r="J55" s="182"/>
      <c r="K55" s="182">
        <f t="shared" si="5"/>
        <v>63090.084166666667</v>
      </c>
      <c r="L55" s="369">
        <v>757081.01</v>
      </c>
      <c r="M55" s="177"/>
      <c r="N55" s="84"/>
    </row>
    <row r="56" spans="1:14" x14ac:dyDescent="0.25">
      <c r="A56" s="69" t="s">
        <v>99</v>
      </c>
      <c r="B56" s="367" t="s">
        <v>117</v>
      </c>
      <c r="C56" s="180" t="s">
        <v>101</v>
      </c>
      <c r="D56" s="368" t="s">
        <v>118</v>
      </c>
      <c r="E56" s="181"/>
      <c r="F56" s="181"/>
      <c r="G56" s="181"/>
      <c r="H56" s="181"/>
      <c r="I56" s="181"/>
      <c r="J56" s="182"/>
      <c r="K56" s="182">
        <f t="shared" si="5"/>
        <v>57279.74</v>
      </c>
      <c r="L56" s="369">
        <v>687356.88</v>
      </c>
      <c r="M56" s="177"/>
      <c r="N56" s="84"/>
    </row>
    <row r="57" spans="1:14" x14ac:dyDescent="0.25">
      <c r="A57" s="69" t="s">
        <v>99</v>
      </c>
      <c r="B57" s="367" t="s">
        <v>119</v>
      </c>
      <c r="C57" s="180" t="s">
        <v>101</v>
      </c>
      <c r="D57" s="368" t="s">
        <v>120</v>
      </c>
      <c r="E57" s="181"/>
      <c r="F57" s="181"/>
      <c r="G57" s="181"/>
      <c r="H57" s="181"/>
      <c r="I57" s="181"/>
      <c r="J57" s="182"/>
      <c r="K57" s="182">
        <f t="shared" si="5"/>
        <v>10450</v>
      </c>
      <c r="L57" s="369">
        <v>125400</v>
      </c>
      <c r="M57" s="177"/>
      <c r="N57" s="84"/>
    </row>
    <row r="58" spans="1:14" x14ac:dyDescent="0.25">
      <c r="A58" s="69" t="s">
        <v>99</v>
      </c>
      <c r="B58" s="367" t="s">
        <v>121</v>
      </c>
      <c r="C58" s="180" t="s">
        <v>101</v>
      </c>
      <c r="D58" s="368" t="s">
        <v>122</v>
      </c>
      <c r="E58" s="181"/>
      <c r="F58" s="181"/>
      <c r="G58" s="181"/>
      <c r="H58" s="181"/>
      <c r="I58" s="181"/>
      <c r="J58" s="182"/>
      <c r="K58" s="182">
        <f t="shared" si="5"/>
        <v>5394.166666666667</v>
      </c>
      <c r="L58" s="369">
        <v>64730</v>
      </c>
      <c r="M58" s="177"/>
      <c r="N58" s="84"/>
    </row>
    <row r="59" spans="1:14" x14ac:dyDescent="0.25">
      <c r="A59" s="69"/>
      <c r="B59" s="183"/>
      <c r="C59" s="69"/>
      <c r="D59" s="69"/>
      <c r="E59" s="184" t="s">
        <v>123</v>
      </c>
      <c r="F59" s="181"/>
      <c r="G59" s="181"/>
      <c r="H59" s="181"/>
      <c r="I59" s="184"/>
      <c r="J59" s="191"/>
      <c r="K59" s="191">
        <f t="shared" ref="K59:L59" si="6">SUM(K50:K58)</f>
        <v>462292.15500000003</v>
      </c>
      <c r="L59" s="191">
        <f t="shared" si="6"/>
        <v>5547505.8599999994</v>
      </c>
      <c r="M59" s="177"/>
      <c r="N59" s="84"/>
    </row>
    <row r="60" spans="1:14" x14ac:dyDescent="0.25">
      <c r="A60" s="69"/>
      <c r="B60" s="183"/>
      <c r="C60" s="69"/>
      <c r="D60" s="69"/>
      <c r="E60" s="181"/>
      <c r="F60" s="181"/>
      <c r="G60" s="181"/>
      <c r="H60" s="181"/>
      <c r="I60" s="184"/>
      <c r="J60" s="191"/>
      <c r="K60" s="191"/>
      <c r="L60" s="191"/>
      <c r="M60" s="177"/>
      <c r="N60" s="84"/>
    </row>
    <row r="61" spans="1:14" x14ac:dyDescent="0.25">
      <c r="A61" s="69"/>
      <c r="B61" s="373"/>
      <c r="C61" s="183"/>
      <c r="D61" s="181"/>
      <c r="E61" s="184" t="s">
        <v>146</v>
      </c>
      <c r="F61" s="181"/>
      <c r="G61" s="181"/>
      <c r="H61" s="181"/>
      <c r="I61" s="181"/>
      <c r="J61" s="372"/>
      <c r="K61" s="371">
        <f t="shared" ref="K61:L61" si="7">K59</f>
        <v>462292.15500000003</v>
      </c>
      <c r="L61" s="371">
        <f t="shared" si="7"/>
        <v>5547505.8599999994</v>
      </c>
      <c r="M61" s="177"/>
      <c r="N61" s="84"/>
    </row>
    <row r="62" spans="1:14" x14ac:dyDescent="0.25">
      <c r="A62" s="69"/>
      <c r="B62" s="373"/>
      <c r="C62" s="183"/>
      <c r="D62" s="181"/>
      <c r="E62" s="181"/>
      <c r="F62" s="181"/>
      <c r="G62" s="181"/>
      <c r="H62" s="181"/>
      <c r="I62" s="181"/>
      <c r="J62" s="366"/>
      <c r="K62" s="366"/>
      <c r="L62" s="182"/>
      <c r="M62" s="177"/>
      <c r="N62" s="84"/>
    </row>
    <row r="63" spans="1:14" x14ac:dyDescent="0.25">
      <c r="A63" s="359" t="s">
        <v>82</v>
      </c>
      <c r="B63" s="360" t="s">
        <v>89</v>
      </c>
      <c r="C63" s="361"/>
      <c r="D63" s="362" t="s">
        <v>83</v>
      </c>
      <c r="E63" s="361"/>
      <c r="F63" s="364"/>
      <c r="G63" s="364"/>
      <c r="H63" s="181"/>
      <c r="I63" s="181"/>
      <c r="J63" s="181"/>
      <c r="K63" s="181"/>
      <c r="L63" s="372"/>
      <c r="M63" s="177"/>
      <c r="N63" s="84"/>
    </row>
    <row r="64" spans="1:14" x14ac:dyDescent="0.25">
      <c r="A64" s="359" t="s">
        <v>84</v>
      </c>
      <c r="B64" s="360" t="s">
        <v>89</v>
      </c>
      <c r="C64" s="361"/>
      <c r="D64" s="362" t="s">
        <v>98</v>
      </c>
      <c r="E64" s="361"/>
      <c r="F64" s="364"/>
      <c r="G64" s="364"/>
      <c r="H64" s="181"/>
      <c r="I64" s="181"/>
      <c r="J64" s="181"/>
      <c r="K64" s="181"/>
      <c r="L64" s="372"/>
      <c r="M64" s="177"/>
      <c r="N64" s="84"/>
    </row>
    <row r="65" spans="1:14" x14ac:dyDescent="0.25">
      <c r="A65" s="359" t="s">
        <v>87</v>
      </c>
      <c r="B65" s="360" t="s">
        <v>89</v>
      </c>
      <c r="C65" s="361"/>
      <c r="D65" s="362" t="s">
        <v>98</v>
      </c>
      <c r="E65" s="361"/>
      <c r="F65" s="364"/>
      <c r="G65" s="364"/>
      <c r="H65" s="181"/>
      <c r="I65" s="181"/>
      <c r="J65" s="181"/>
      <c r="K65" s="181"/>
      <c r="L65" s="372"/>
      <c r="M65" s="177"/>
      <c r="N65" s="84"/>
    </row>
    <row r="66" spans="1:14" x14ac:dyDescent="0.25">
      <c r="A66" s="359" t="s">
        <v>90</v>
      </c>
      <c r="B66" s="360" t="s">
        <v>72</v>
      </c>
      <c r="C66" s="360"/>
      <c r="D66" s="184" t="s">
        <v>73</v>
      </c>
      <c r="E66" s="181"/>
      <c r="F66" s="364"/>
      <c r="G66" s="364"/>
      <c r="H66" s="181"/>
      <c r="I66" s="181"/>
      <c r="J66" s="181"/>
      <c r="K66" s="181"/>
      <c r="L66" s="372"/>
      <c r="M66" s="177"/>
      <c r="N66" s="84"/>
    </row>
    <row r="67" spans="1:14" x14ac:dyDescent="0.25">
      <c r="A67" s="359" t="s">
        <v>93</v>
      </c>
      <c r="B67" s="360" t="s">
        <v>72</v>
      </c>
      <c r="C67" s="360"/>
      <c r="D67" s="184" t="s">
        <v>76</v>
      </c>
      <c r="E67" s="184"/>
      <c r="F67" s="364"/>
      <c r="G67" s="364"/>
      <c r="H67" s="181"/>
      <c r="I67" s="181"/>
      <c r="J67" s="181"/>
      <c r="K67" s="181"/>
      <c r="L67" s="372"/>
      <c r="M67" s="177"/>
      <c r="N67" s="84"/>
    </row>
    <row r="68" spans="1:14" x14ac:dyDescent="0.25">
      <c r="A68" s="69"/>
      <c r="B68" s="183"/>
      <c r="C68" s="364"/>
      <c r="D68" s="184"/>
      <c r="E68" s="365"/>
      <c r="F68" s="364"/>
      <c r="G68" s="364"/>
      <c r="H68" s="181"/>
      <c r="I68" s="181"/>
      <c r="J68" s="181"/>
      <c r="K68" s="181"/>
      <c r="L68" s="372"/>
      <c r="M68" s="177"/>
      <c r="N68" s="84"/>
    </row>
    <row r="69" spans="1:14" x14ac:dyDescent="0.25">
      <c r="A69" s="69"/>
      <c r="B69" s="183"/>
      <c r="C69" s="364" t="s">
        <v>165</v>
      </c>
      <c r="D69" s="184" t="s">
        <v>96</v>
      </c>
      <c r="E69" s="365" t="s">
        <v>166</v>
      </c>
      <c r="F69" s="364"/>
      <c r="G69" s="364"/>
      <c r="H69" s="181"/>
      <c r="I69" s="181"/>
      <c r="J69" s="181"/>
      <c r="K69" s="181"/>
      <c r="L69" s="372"/>
      <c r="M69" s="177"/>
      <c r="N69" s="84"/>
    </row>
    <row r="70" spans="1:14" x14ac:dyDescent="0.25">
      <c r="A70" s="69"/>
      <c r="B70" s="183"/>
      <c r="C70" s="364"/>
      <c r="D70" s="184"/>
      <c r="E70" s="365"/>
      <c r="F70" s="364"/>
      <c r="G70" s="364"/>
      <c r="H70" s="181"/>
      <c r="I70" s="181"/>
      <c r="J70" s="181"/>
      <c r="K70" s="181"/>
      <c r="L70" s="372"/>
      <c r="M70" s="177"/>
      <c r="N70" s="84"/>
    </row>
    <row r="71" spans="1:14" x14ac:dyDescent="0.25">
      <c r="A71" s="69" t="s">
        <v>99</v>
      </c>
      <c r="B71" s="367" t="s">
        <v>153</v>
      </c>
      <c r="C71" s="69" t="s">
        <v>101</v>
      </c>
      <c r="D71" s="368" t="s">
        <v>154</v>
      </c>
      <c r="E71" s="181"/>
      <c r="F71" s="181"/>
      <c r="G71" s="181"/>
      <c r="H71" s="181"/>
      <c r="I71" s="181"/>
      <c r="J71" s="181"/>
      <c r="K71" s="182">
        <f t="shared" ref="K71:K80" si="8">L71/12</f>
        <v>1036768.04</v>
      </c>
      <c r="L71" s="375">
        <v>12441216.48</v>
      </c>
      <c r="M71" s="177"/>
      <c r="N71" s="84"/>
    </row>
    <row r="72" spans="1:14" x14ac:dyDescent="0.25">
      <c r="A72" s="69" t="s">
        <v>99</v>
      </c>
      <c r="B72" s="367" t="s">
        <v>100</v>
      </c>
      <c r="C72" s="180" t="s">
        <v>101</v>
      </c>
      <c r="D72" s="368" t="s">
        <v>102</v>
      </c>
      <c r="E72" s="181"/>
      <c r="F72" s="181"/>
      <c r="G72" s="181"/>
      <c r="H72" s="181"/>
      <c r="I72" s="181"/>
      <c r="J72" s="376"/>
      <c r="K72" s="182">
        <f t="shared" si="8"/>
        <v>457289.98</v>
      </c>
      <c r="L72" s="375">
        <v>5487479.7599999998</v>
      </c>
      <c r="M72" s="177"/>
      <c r="N72" s="84"/>
    </row>
    <row r="73" spans="1:14" x14ac:dyDescent="0.25">
      <c r="A73" s="69" t="s">
        <v>99</v>
      </c>
      <c r="B73" s="367" t="s">
        <v>106</v>
      </c>
      <c r="C73" s="180" t="s">
        <v>101</v>
      </c>
      <c r="D73" s="368" t="s">
        <v>107</v>
      </c>
      <c r="E73" s="181"/>
      <c r="F73" s="181"/>
      <c r="G73" s="181"/>
      <c r="H73" s="181"/>
      <c r="I73" s="181"/>
      <c r="J73" s="376"/>
      <c r="K73" s="182">
        <f t="shared" si="8"/>
        <v>30704.440000000002</v>
      </c>
      <c r="L73" s="375">
        <v>368453.28</v>
      </c>
      <c r="M73" s="177"/>
      <c r="N73" s="84"/>
    </row>
    <row r="74" spans="1:14" x14ac:dyDescent="0.25">
      <c r="A74" s="69" t="s">
        <v>99</v>
      </c>
      <c r="B74" s="367" t="s">
        <v>108</v>
      </c>
      <c r="C74" s="180" t="s">
        <v>101</v>
      </c>
      <c r="D74" s="368" t="s">
        <v>109</v>
      </c>
      <c r="E74" s="181"/>
      <c r="F74" s="181"/>
      <c r="G74" s="181"/>
      <c r="H74" s="181"/>
      <c r="I74" s="181"/>
      <c r="J74" s="376"/>
      <c r="K74" s="182">
        <f t="shared" si="8"/>
        <v>296629.10000000003</v>
      </c>
      <c r="L74" s="375">
        <v>3559549.2</v>
      </c>
      <c r="M74" s="177"/>
      <c r="N74" s="84"/>
    </row>
    <row r="75" spans="1:14" x14ac:dyDescent="0.25">
      <c r="A75" s="69" t="s">
        <v>99</v>
      </c>
      <c r="B75" s="367" t="s">
        <v>110</v>
      </c>
      <c r="C75" s="180" t="s">
        <v>101</v>
      </c>
      <c r="D75" s="368" t="s">
        <v>111</v>
      </c>
      <c r="E75" s="181"/>
      <c r="F75" s="181"/>
      <c r="G75" s="181"/>
      <c r="H75" s="181"/>
      <c r="I75" s="181"/>
      <c r="J75" s="376"/>
      <c r="K75" s="182">
        <f t="shared" si="8"/>
        <v>5889</v>
      </c>
      <c r="L75" s="375">
        <v>70668</v>
      </c>
      <c r="M75" s="177"/>
      <c r="N75" s="84"/>
    </row>
    <row r="76" spans="1:14" x14ac:dyDescent="0.25">
      <c r="A76" s="69" t="s">
        <v>99</v>
      </c>
      <c r="B76" s="367" t="s">
        <v>112</v>
      </c>
      <c r="C76" s="180" t="s">
        <v>101</v>
      </c>
      <c r="D76" s="368" t="s">
        <v>113</v>
      </c>
      <c r="E76" s="181"/>
      <c r="F76" s="181"/>
      <c r="G76" s="181"/>
      <c r="H76" s="181"/>
      <c r="I76" s="181"/>
      <c r="J76" s="376"/>
      <c r="K76" s="182">
        <f t="shared" si="8"/>
        <v>30247.032500000001</v>
      </c>
      <c r="L76" s="375">
        <v>362964.39</v>
      </c>
      <c r="M76" s="177"/>
      <c r="N76" s="84"/>
    </row>
    <row r="77" spans="1:14" x14ac:dyDescent="0.25">
      <c r="A77" s="69" t="s">
        <v>99</v>
      </c>
      <c r="B77" s="367" t="s">
        <v>114</v>
      </c>
      <c r="C77" s="180" t="s">
        <v>101</v>
      </c>
      <c r="D77" s="368" t="s">
        <v>115</v>
      </c>
      <c r="E77" s="181"/>
      <c r="F77" s="181"/>
      <c r="G77" s="181"/>
      <c r="H77" s="181"/>
      <c r="I77" s="181"/>
      <c r="J77" s="376"/>
      <c r="K77" s="182">
        <f t="shared" si="8"/>
        <v>306483.7558333333</v>
      </c>
      <c r="L77" s="375">
        <v>3677805.07</v>
      </c>
      <c r="M77" s="177"/>
      <c r="N77" s="84"/>
    </row>
    <row r="78" spans="1:14" x14ac:dyDescent="0.25">
      <c r="A78" s="69" t="s">
        <v>99</v>
      </c>
      <c r="B78" s="367" t="s">
        <v>117</v>
      </c>
      <c r="C78" s="180" t="s">
        <v>101</v>
      </c>
      <c r="D78" s="368" t="s">
        <v>118</v>
      </c>
      <c r="E78" s="181"/>
      <c r="F78" s="181"/>
      <c r="G78" s="181"/>
      <c r="H78" s="181"/>
      <c r="I78" s="181"/>
      <c r="J78" s="376"/>
      <c r="K78" s="182">
        <f t="shared" si="8"/>
        <v>108798.86</v>
      </c>
      <c r="L78" s="375">
        <v>1305586.32</v>
      </c>
      <c r="M78" s="177"/>
      <c r="N78" s="84"/>
    </row>
    <row r="79" spans="1:14" x14ac:dyDescent="0.25">
      <c r="A79" s="69" t="s">
        <v>99</v>
      </c>
      <c r="B79" s="367" t="s">
        <v>119</v>
      </c>
      <c r="C79" s="180" t="s">
        <v>101</v>
      </c>
      <c r="D79" s="368" t="s">
        <v>120</v>
      </c>
      <c r="E79" s="181"/>
      <c r="F79" s="181"/>
      <c r="G79" s="181"/>
      <c r="H79" s="181"/>
      <c r="I79" s="181"/>
      <c r="J79" s="376"/>
      <c r="K79" s="182">
        <f t="shared" si="8"/>
        <v>30400</v>
      </c>
      <c r="L79" s="375">
        <v>364800</v>
      </c>
      <c r="M79" s="177"/>
      <c r="N79" s="84"/>
    </row>
    <row r="80" spans="1:14" x14ac:dyDescent="0.25">
      <c r="A80" s="69" t="s">
        <v>99</v>
      </c>
      <c r="B80" s="367" t="s">
        <v>121</v>
      </c>
      <c r="C80" s="183" t="s">
        <v>101</v>
      </c>
      <c r="D80" s="368" t="s">
        <v>122</v>
      </c>
      <c r="E80" s="181"/>
      <c r="F80" s="181"/>
      <c r="G80" s="181"/>
      <c r="H80" s="181"/>
      <c r="I80" s="181"/>
      <c r="J80" s="376"/>
      <c r="K80" s="182">
        <f t="shared" si="8"/>
        <v>25605</v>
      </c>
      <c r="L80" s="375">
        <v>307260</v>
      </c>
      <c r="M80" s="177"/>
      <c r="N80" s="84"/>
    </row>
    <row r="81" spans="1:14" x14ac:dyDescent="0.25">
      <c r="A81" s="69"/>
      <c r="B81" s="183"/>
      <c r="C81" s="183"/>
      <c r="D81" s="184"/>
      <c r="E81" s="184" t="s">
        <v>123</v>
      </c>
      <c r="F81" s="360"/>
      <c r="G81" s="360"/>
      <c r="H81" s="181"/>
      <c r="I81" s="184"/>
      <c r="J81" s="191"/>
      <c r="K81" s="191">
        <f t="shared" ref="K81:L81" si="9">SUM(K71:K80)</f>
        <v>2328815.208333333</v>
      </c>
      <c r="L81" s="191">
        <f t="shared" si="9"/>
        <v>27945782.500000004</v>
      </c>
      <c r="M81" s="177"/>
      <c r="N81" s="84"/>
    </row>
    <row r="82" spans="1:14" x14ac:dyDescent="0.25">
      <c r="A82" s="69"/>
      <c r="B82" s="183"/>
      <c r="C82" s="183"/>
      <c r="D82" s="184"/>
      <c r="E82" s="360"/>
      <c r="F82" s="360"/>
      <c r="G82" s="360"/>
      <c r="H82" s="181"/>
      <c r="I82" s="181"/>
      <c r="J82" s="181"/>
      <c r="K82" s="181"/>
      <c r="L82" s="372"/>
      <c r="M82" s="177"/>
      <c r="N82" s="84"/>
    </row>
    <row r="83" spans="1:14" x14ac:dyDescent="0.25">
      <c r="A83" s="69" t="s">
        <v>99</v>
      </c>
      <c r="B83" s="180">
        <v>2111</v>
      </c>
      <c r="C83" s="180" t="s">
        <v>101</v>
      </c>
      <c r="D83" s="377" t="s">
        <v>125</v>
      </c>
      <c r="E83" s="181"/>
      <c r="F83" s="181"/>
      <c r="G83" s="181"/>
      <c r="H83" s="181"/>
      <c r="I83" s="181"/>
      <c r="J83" s="182"/>
      <c r="K83" s="182">
        <f t="shared" ref="K83:K88" si="10">L83/12</f>
        <v>833.33333333333337</v>
      </c>
      <c r="L83" s="182">
        <v>10000</v>
      </c>
      <c r="M83" s="177"/>
      <c r="N83" s="84"/>
    </row>
    <row r="84" spans="1:14" x14ac:dyDescent="0.25">
      <c r="A84" s="69" t="s">
        <v>99</v>
      </c>
      <c r="B84" s="180">
        <v>2141</v>
      </c>
      <c r="C84" s="180" t="s">
        <v>101</v>
      </c>
      <c r="D84" s="377" t="s">
        <v>168</v>
      </c>
      <c r="E84" s="181"/>
      <c r="F84" s="181"/>
      <c r="G84" s="181"/>
      <c r="H84" s="181"/>
      <c r="I84" s="181"/>
      <c r="J84" s="182"/>
      <c r="K84" s="182">
        <f t="shared" si="10"/>
        <v>2500</v>
      </c>
      <c r="L84" s="182">
        <v>30000</v>
      </c>
      <c r="M84" s="177"/>
      <c r="N84" s="84"/>
    </row>
    <row r="85" spans="1:14" x14ac:dyDescent="0.25">
      <c r="A85" s="69" t="s">
        <v>99</v>
      </c>
      <c r="B85" s="180">
        <v>2161</v>
      </c>
      <c r="C85" s="180" t="s">
        <v>101</v>
      </c>
      <c r="D85" s="377" t="s">
        <v>128</v>
      </c>
      <c r="E85" s="181"/>
      <c r="F85" s="181"/>
      <c r="G85" s="181"/>
      <c r="H85" s="181"/>
      <c r="I85" s="181"/>
      <c r="J85" s="182"/>
      <c r="K85" s="182">
        <f t="shared" si="10"/>
        <v>708.33333333333337</v>
      </c>
      <c r="L85" s="182">
        <v>8500</v>
      </c>
      <c r="M85" s="177"/>
      <c r="N85" s="84"/>
    </row>
    <row r="86" spans="1:14" x14ac:dyDescent="0.25">
      <c r="A86" s="69" t="s">
        <v>99</v>
      </c>
      <c r="B86" s="180">
        <v>2211</v>
      </c>
      <c r="C86" s="180" t="s">
        <v>101</v>
      </c>
      <c r="D86" s="64" t="s">
        <v>169</v>
      </c>
      <c r="E86" s="181"/>
      <c r="F86" s="181"/>
      <c r="G86" s="181"/>
      <c r="H86" s="181"/>
      <c r="I86" s="181"/>
      <c r="J86" s="74"/>
      <c r="K86" s="182">
        <f t="shared" si="10"/>
        <v>1367.0833333333333</v>
      </c>
      <c r="L86" s="182">
        <v>16405</v>
      </c>
      <c r="M86" s="177"/>
      <c r="N86" s="84"/>
    </row>
    <row r="87" spans="1:14" x14ac:dyDescent="0.25">
      <c r="A87" s="69" t="s">
        <v>99</v>
      </c>
      <c r="B87" s="180">
        <v>2231</v>
      </c>
      <c r="C87" s="180" t="s">
        <v>101</v>
      </c>
      <c r="D87" s="377" t="s">
        <v>170</v>
      </c>
      <c r="E87" s="181"/>
      <c r="F87" s="181"/>
      <c r="G87" s="181"/>
      <c r="H87" s="181"/>
      <c r="I87" s="181"/>
      <c r="J87" s="182"/>
      <c r="K87" s="182">
        <f t="shared" si="10"/>
        <v>583.33333333333337</v>
      </c>
      <c r="L87" s="182">
        <v>7000</v>
      </c>
      <c r="M87" s="177"/>
      <c r="N87" s="84"/>
    </row>
    <row r="88" spans="1:14" x14ac:dyDescent="0.25">
      <c r="A88" s="69" t="s">
        <v>99</v>
      </c>
      <c r="B88" s="180">
        <v>2611</v>
      </c>
      <c r="C88" s="180" t="s">
        <v>101</v>
      </c>
      <c r="D88" s="186" t="s">
        <v>171</v>
      </c>
      <c r="E88" s="366"/>
      <c r="F88" s="181"/>
      <c r="G88" s="181"/>
      <c r="H88" s="181"/>
      <c r="I88" s="181"/>
      <c r="J88" s="182"/>
      <c r="K88" s="182">
        <f t="shared" si="10"/>
        <v>2376.4666666666667</v>
      </c>
      <c r="L88" s="182">
        <v>28517.599999999999</v>
      </c>
      <c r="M88" s="177"/>
      <c r="N88" s="84"/>
    </row>
    <row r="89" spans="1:14" x14ac:dyDescent="0.25">
      <c r="A89" s="360"/>
      <c r="B89" s="69"/>
      <c r="C89" s="361"/>
      <c r="D89" s="184"/>
      <c r="E89" s="184" t="s">
        <v>123</v>
      </c>
      <c r="F89" s="184"/>
      <c r="G89" s="184"/>
      <c r="H89" s="184"/>
      <c r="I89" s="184"/>
      <c r="J89" s="191"/>
      <c r="K89" s="191">
        <f t="shared" ref="K89:L89" si="11">SUM(K83:K88)</f>
        <v>8368.5499999999993</v>
      </c>
      <c r="L89" s="371">
        <f t="shared" si="11"/>
        <v>100422.6</v>
      </c>
      <c r="M89" s="177"/>
      <c r="N89" s="84"/>
    </row>
    <row r="90" spans="1:14" x14ac:dyDescent="0.25">
      <c r="A90" s="360"/>
      <c r="B90" s="69"/>
      <c r="C90" s="361"/>
      <c r="D90" s="184"/>
      <c r="E90" s="372"/>
      <c r="F90" s="184"/>
      <c r="G90" s="184"/>
      <c r="H90" s="184"/>
      <c r="I90" s="184"/>
      <c r="J90" s="191"/>
      <c r="K90" s="191"/>
      <c r="L90" s="371"/>
      <c r="M90" s="177"/>
      <c r="N90" s="84"/>
    </row>
    <row r="91" spans="1:14" x14ac:dyDescent="0.25">
      <c r="A91" s="69" t="s">
        <v>99</v>
      </c>
      <c r="B91" s="180">
        <v>3141</v>
      </c>
      <c r="C91" s="180" t="s">
        <v>101</v>
      </c>
      <c r="D91" s="64" t="s">
        <v>156</v>
      </c>
      <c r="E91" s="366"/>
      <c r="F91" s="181"/>
      <c r="G91" s="181"/>
      <c r="H91" s="181"/>
      <c r="I91" s="181"/>
      <c r="J91" s="74"/>
      <c r="K91" s="74">
        <f t="shared" ref="K91:K96" si="12">L91/12</f>
        <v>807.5</v>
      </c>
      <c r="L91" s="182">
        <v>9690</v>
      </c>
      <c r="M91" s="177"/>
      <c r="N91" s="84"/>
    </row>
    <row r="92" spans="1:14" x14ac:dyDescent="0.25">
      <c r="A92" s="69" t="s">
        <v>99</v>
      </c>
      <c r="B92" s="180">
        <v>3361</v>
      </c>
      <c r="C92" s="180" t="s">
        <v>101</v>
      </c>
      <c r="D92" s="64" t="s">
        <v>136</v>
      </c>
      <c r="E92" s="366"/>
      <c r="F92" s="181"/>
      <c r="G92" s="181"/>
      <c r="H92" s="181"/>
      <c r="I92" s="181"/>
      <c r="J92" s="74"/>
      <c r="K92" s="74">
        <f t="shared" si="12"/>
        <v>1412.5</v>
      </c>
      <c r="L92" s="182">
        <v>16950</v>
      </c>
      <c r="M92" s="177"/>
      <c r="N92" s="84"/>
    </row>
    <row r="93" spans="1:14" x14ac:dyDescent="0.25">
      <c r="A93" s="69" t="s">
        <v>99</v>
      </c>
      <c r="B93" s="180">
        <v>3521</v>
      </c>
      <c r="C93" s="180" t="s">
        <v>101</v>
      </c>
      <c r="D93" s="64" t="s">
        <v>138</v>
      </c>
      <c r="E93" s="366"/>
      <c r="F93" s="181"/>
      <c r="G93" s="181"/>
      <c r="H93" s="181"/>
      <c r="I93" s="181"/>
      <c r="J93" s="74"/>
      <c r="K93" s="74">
        <f t="shared" si="12"/>
        <v>2375.75</v>
      </c>
      <c r="L93" s="182">
        <v>28509</v>
      </c>
      <c r="M93" s="177"/>
      <c r="N93" s="84"/>
    </row>
    <row r="94" spans="1:14" x14ac:dyDescent="0.25">
      <c r="A94" s="69" t="s">
        <v>99</v>
      </c>
      <c r="B94" s="180">
        <v>3711</v>
      </c>
      <c r="C94" s="180" t="s">
        <v>101</v>
      </c>
      <c r="D94" s="64" t="s">
        <v>140</v>
      </c>
      <c r="E94" s="366"/>
      <c r="F94" s="181"/>
      <c r="G94" s="181"/>
      <c r="H94" s="181"/>
      <c r="I94" s="181"/>
      <c r="J94" s="74"/>
      <c r="K94" s="74">
        <f t="shared" si="12"/>
        <v>3624.75</v>
      </c>
      <c r="L94" s="182">
        <v>43497</v>
      </c>
      <c r="M94" s="177"/>
      <c r="N94" s="84"/>
    </row>
    <row r="95" spans="1:14" x14ac:dyDescent="0.25">
      <c r="A95" s="69" t="s">
        <v>99</v>
      </c>
      <c r="B95" s="180">
        <v>3721</v>
      </c>
      <c r="C95" s="180" t="s">
        <v>101</v>
      </c>
      <c r="D95" s="64" t="s">
        <v>142</v>
      </c>
      <c r="E95" s="366"/>
      <c r="F95" s="181"/>
      <c r="G95" s="181"/>
      <c r="H95" s="181"/>
      <c r="I95" s="181"/>
      <c r="J95" s="74"/>
      <c r="K95" s="74">
        <f t="shared" si="12"/>
        <v>1250</v>
      </c>
      <c r="L95" s="182">
        <v>15000</v>
      </c>
      <c r="M95" s="177"/>
      <c r="N95" s="84"/>
    </row>
    <row r="96" spans="1:14" x14ac:dyDescent="0.25">
      <c r="A96" s="69" t="s">
        <v>99</v>
      </c>
      <c r="B96" s="180">
        <v>3751</v>
      </c>
      <c r="C96" s="180" t="s">
        <v>101</v>
      </c>
      <c r="D96" s="64" t="s">
        <v>144</v>
      </c>
      <c r="E96" s="366"/>
      <c r="F96" s="181"/>
      <c r="G96" s="181"/>
      <c r="H96" s="181"/>
      <c r="I96" s="181"/>
      <c r="J96" s="74"/>
      <c r="K96" s="74">
        <f t="shared" si="12"/>
        <v>2500.25</v>
      </c>
      <c r="L96" s="182">
        <v>30003</v>
      </c>
      <c r="M96" s="177"/>
      <c r="N96" s="84"/>
    </row>
    <row r="97" spans="1:14" x14ac:dyDescent="0.25">
      <c r="A97" s="69"/>
      <c r="B97" s="69"/>
      <c r="C97" s="183"/>
      <c r="D97" s="181"/>
      <c r="E97" s="184" t="s">
        <v>123</v>
      </c>
      <c r="F97" s="181"/>
      <c r="G97" s="181"/>
      <c r="H97" s="181"/>
      <c r="I97" s="184"/>
      <c r="J97" s="191"/>
      <c r="K97" s="191">
        <f t="shared" ref="K97:L97" si="13">SUM(K91:K96)</f>
        <v>11970.75</v>
      </c>
      <c r="L97" s="191">
        <f t="shared" si="13"/>
        <v>143649</v>
      </c>
      <c r="M97" s="177"/>
      <c r="N97" s="84"/>
    </row>
    <row r="98" spans="1:14" x14ac:dyDescent="0.25">
      <c r="A98" s="69"/>
      <c r="B98" s="69"/>
      <c r="C98" s="183"/>
      <c r="D98" s="181"/>
      <c r="E98" s="366"/>
      <c r="F98" s="181"/>
      <c r="G98" s="181"/>
      <c r="H98" s="181"/>
      <c r="I98" s="184"/>
      <c r="J98" s="191"/>
      <c r="K98" s="191"/>
      <c r="L98" s="191"/>
      <c r="M98" s="177"/>
      <c r="N98" s="84"/>
    </row>
    <row r="99" spans="1:14" x14ac:dyDescent="0.25">
      <c r="A99" s="69"/>
      <c r="B99" s="183"/>
      <c r="C99" s="183"/>
      <c r="D99" s="181"/>
      <c r="E99" s="184" t="s">
        <v>146</v>
      </c>
      <c r="F99" s="181"/>
      <c r="G99" s="181"/>
      <c r="H99" s="181"/>
      <c r="I99" s="181"/>
      <c r="J99" s="185"/>
      <c r="K99" s="185">
        <f t="shared" ref="K99:L99" si="14">K81+K89+K97</f>
        <v>2349154.5083333328</v>
      </c>
      <c r="L99" s="185">
        <f t="shared" si="14"/>
        <v>28189854.100000005</v>
      </c>
      <c r="M99" s="177"/>
      <c r="N99" s="84"/>
    </row>
    <row r="100" spans="1:14" x14ac:dyDescent="0.25">
      <c r="A100" s="69"/>
      <c r="B100" s="183"/>
      <c r="C100" s="183"/>
      <c r="D100" s="181"/>
      <c r="E100" s="366"/>
      <c r="F100" s="181"/>
      <c r="G100" s="181"/>
      <c r="H100" s="181"/>
      <c r="I100" s="181"/>
      <c r="J100" s="182"/>
      <c r="K100" s="182"/>
      <c r="L100" s="182"/>
      <c r="M100" s="177"/>
      <c r="N100" s="84"/>
    </row>
    <row r="101" spans="1:14" x14ac:dyDescent="0.25">
      <c r="A101" s="181"/>
      <c r="B101" s="181"/>
      <c r="C101" s="181"/>
      <c r="D101" s="181"/>
      <c r="E101" s="184" t="s">
        <v>173</v>
      </c>
      <c r="F101" s="181"/>
      <c r="G101" s="181"/>
      <c r="H101" s="181"/>
      <c r="I101" s="184"/>
      <c r="J101" s="191"/>
      <c r="K101" s="191">
        <f t="shared" ref="K101:L101" si="15">K40+K61+K99</f>
        <v>3183805.8624999998</v>
      </c>
      <c r="L101" s="191">
        <f t="shared" si="15"/>
        <v>38205670.350000009</v>
      </c>
      <c r="M101" s="177"/>
      <c r="N101" s="84"/>
    </row>
    <row r="102" spans="1:14" x14ac:dyDescent="0.25">
      <c r="A102" s="181"/>
      <c r="B102" s="181"/>
      <c r="C102" s="181"/>
      <c r="D102" s="181"/>
      <c r="E102" s="181"/>
      <c r="F102" s="181"/>
      <c r="G102" s="181"/>
      <c r="H102" s="181"/>
      <c r="I102" s="184"/>
      <c r="J102" s="191"/>
      <c r="K102" s="191"/>
      <c r="L102" s="191"/>
      <c r="M102" s="177"/>
      <c r="N102" s="84"/>
    </row>
    <row r="103" spans="1:14" x14ac:dyDescent="0.25">
      <c r="A103" s="359" t="s">
        <v>82</v>
      </c>
      <c r="B103" s="361">
        <v>1</v>
      </c>
      <c r="C103" s="69"/>
      <c r="D103" s="359" t="s">
        <v>83</v>
      </c>
      <c r="E103" s="366"/>
      <c r="F103" s="181"/>
      <c r="G103" s="181"/>
      <c r="H103" s="181"/>
      <c r="I103" s="184"/>
      <c r="J103" s="191"/>
      <c r="K103" s="191"/>
      <c r="L103" s="191"/>
      <c r="M103" s="177"/>
      <c r="N103" s="84"/>
    </row>
    <row r="104" spans="1:14" x14ac:dyDescent="0.25">
      <c r="A104" s="359" t="s">
        <v>84</v>
      </c>
      <c r="B104" s="361">
        <v>3</v>
      </c>
      <c r="C104" s="69"/>
      <c r="D104" s="359" t="s">
        <v>174</v>
      </c>
      <c r="E104" s="366"/>
      <c r="F104" s="181"/>
      <c r="G104" s="181"/>
      <c r="H104" s="181"/>
      <c r="I104" s="184"/>
      <c r="J104" s="191"/>
      <c r="K104" s="191"/>
      <c r="L104" s="191"/>
      <c r="M104" s="177"/>
      <c r="N104" s="84"/>
    </row>
    <row r="105" spans="1:14" x14ac:dyDescent="0.25">
      <c r="A105" s="359" t="s">
        <v>87</v>
      </c>
      <c r="B105" s="361">
        <v>1</v>
      </c>
      <c r="C105" s="69"/>
      <c r="D105" s="359" t="s">
        <v>175</v>
      </c>
      <c r="E105" s="366"/>
      <c r="F105" s="181"/>
      <c r="G105" s="181"/>
      <c r="H105" s="181"/>
      <c r="I105" s="184"/>
      <c r="J105" s="191"/>
      <c r="K105" s="191"/>
      <c r="L105" s="191"/>
      <c r="M105" s="177"/>
      <c r="N105" s="84"/>
    </row>
    <row r="106" spans="1:14" x14ac:dyDescent="0.25">
      <c r="A106" s="359" t="s">
        <v>90</v>
      </c>
      <c r="B106" s="360" t="s">
        <v>72</v>
      </c>
      <c r="C106" s="360"/>
      <c r="D106" s="184" t="s">
        <v>73</v>
      </c>
      <c r="E106" s="181"/>
      <c r="F106" s="184"/>
      <c r="G106" s="184"/>
      <c r="H106" s="184"/>
      <c r="I106" s="184"/>
      <c r="J106" s="184"/>
      <c r="K106" s="184"/>
      <c r="L106" s="184"/>
      <c r="M106" s="177"/>
      <c r="N106" s="84"/>
    </row>
    <row r="107" spans="1:14" x14ac:dyDescent="0.25">
      <c r="A107" s="359" t="s">
        <v>93</v>
      </c>
      <c r="B107" s="360" t="s">
        <v>91</v>
      </c>
      <c r="C107" s="360"/>
      <c r="D107" s="184" t="s">
        <v>105</v>
      </c>
      <c r="E107" s="184"/>
      <c r="F107" s="184"/>
      <c r="G107" s="184"/>
      <c r="H107" s="184"/>
      <c r="I107" s="184"/>
      <c r="J107" s="184"/>
      <c r="K107" s="184"/>
      <c r="L107" s="184"/>
      <c r="M107" s="177"/>
      <c r="N107" s="84"/>
    </row>
    <row r="108" spans="1:14" x14ac:dyDescent="0.25">
      <c r="A108" s="69"/>
      <c r="B108" s="183"/>
      <c r="C108" s="69"/>
      <c r="D108" s="69"/>
      <c r="E108" s="366"/>
      <c r="F108" s="181"/>
      <c r="G108" s="181"/>
      <c r="H108" s="181"/>
      <c r="I108" s="181"/>
      <c r="J108" s="181"/>
      <c r="K108" s="181"/>
      <c r="L108" s="181"/>
      <c r="M108" s="177"/>
      <c r="N108" s="84"/>
    </row>
    <row r="109" spans="1:14" x14ac:dyDescent="0.25">
      <c r="A109" s="69"/>
      <c r="B109" s="183"/>
      <c r="C109" s="364" t="s">
        <v>177</v>
      </c>
      <c r="D109" s="184" t="s">
        <v>96</v>
      </c>
      <c r="E109" s="365" t="s">
        <v>178</v>
      </c>
      <c r="F109" s="181"/>
      <c r="G109" s="181"/>
      <c r="H109" s="181"/>
      <c r="I109" s="181"/>
      <c r="J109" s="181"/>
      <c r="K109" s="181"/>
      <c r="L109" s="372"/>
      <c r="M109" s="177"/>
      <c r="N109" s="84"/>
    </row>
    <row r="110" spans="1:14" x14ac:dyDescent="0.25">
      <c r="A110" s="69"/>
      <c r="B110" s="183"/>
      <c r="C110" s="69"/>
      <c r="D110" s="359"/>
      <c r="E110" s="184"/>
      <c r="F110" s="181"/>
      <c r="G110" s="181"/>
      <c r="H110" s="181"/>
      <c r="I110" s="181"/>
      <c r="J110" s="181"/>
      <c r="K110" s="181"/>
      <c r="L110" s="372"/>
      <c r="M110" s="177"/>
      <c r="N110" s="84"/>
    </row>
    <row r="111" spans="1:14" x14ac:dyDescent="0.25">
      <c r="A111" s="69" t="s">
        <v>99</v>
      </c>
      <c r="B111" s="367" t="s">
        <v>100</v>
      </c>
      <c r="C111" s="180" t="s">
        <v>101</v>
      </c>
      <c r="D111" s="368" t="s">
        <v>102</v>
      </c>
      <c r="E111" s="181"/>
      <c r="F111" s="181"/>
      <c r="G111" s="181"/>
      <c r="H111" s="181"/>
      <c r="I111" s="181"/>
      <c r="J111" s="182"/>
      <c r="K111" s="182">
        <f t="shared" ref="K111:K119" si="16">L111/12</f>
        <v>378545.22</v>
      </c>
      <c r="L111" s="375">
        <v>4542542.6399999997</v>
      </c>
      <c r="M111" s="177"/>
      <c r="N111" s="84"/>
    </row>
    <row r="112" spans="1:14" x14ac:dyDescent="0.25">
      <c r="A112" s="69" t="s">
        <v>99</v>
      </c>
      <c r="B112" s="367" t="s">
        <v>106</v>
      </c>
      <c r="C112" s="180" t="s">
        <v>101</v>
      </c>
      <c r="D112" s="368" t="s">
        <v>107</v>
      </c>
      <c r="E112" s="181"/>
      <c r="F112" s="181"/>
      <c r="G112" s="181"/>
      <c r="H112" s="181"/>
      <c r="I112" s="181"/>
      <c r="J112" s="182"/>
      <c r="K112" s="182">
        <f t="shared" si="16"/>
        <v>135051.51999999999</v>
      </c>
      <c r="L112" s="375">
        <v>1620618.24</v>
      </c>
      <c r="M112" s="177"/>
      <c r="N112" s="84"/>
    </row>
    <row r="113" spans="1:14" x14ac:dyDescent="0.25">
      <c r="A113" s="69" t="s">
        <v>99</v>
      </c>
      <c r="B113" s="367" t="s">
        <v>108</v>
      </c>
      <c r="C113" s="180" t="s">
        <v>101</v>
      </c>
      <c r="D113" s="368" t="s">
        <v>109</v>
      </c>
      <c r="E113" s="181"/>
      <c r="F113" s="181"/>
      <c r="G113" s="181"/>
      <c r="H113" s="181"/>
      <c r="I113" s="181"/>
      <c r="J113" s="182"/>
      <c r="K113" s="182">
        <f t="shared" si="16"/>
        <v>751123.72000000009</v>
      </c>
      <c r="L113" s="375">
        <v>9013484.6400000006</v>
      </c>
      <c r="M113" s="177"/>
      <c r="N113" s="84"/>
    </row>
    <row r="114" spans="1:14" x14ac:dyDescent="0.25">
      <c r="A114" s="69" t="s">
        <v>99</v>
      </c>
      <c r="B114" s="367" t="s">
        <v>110</v>
      </c>
      <c r="C114" s="180" t="s">
        <v>101</v>
      </c>
      <c r="D114" s="368" t="s">
        <v>111</v>
      </c>
      <c r="E114" s="181"/>
      <c r="F114" s="181"/>
      <c r="G114" s="181"/>
      <c r="H114" s="181"/>
      <c r="I114" s="181"/>
      <c r="J114" s="182"/>
      <c r="K114" s="182">
        <f t="shared" si="16"/>
        <v>3267</v>
      </c>
      <c r="L114" s="375">
        <v>39204</v>
      </c>
      <c r="M114" s="177"/>
      <c r="N114" s="84"/>
    </row>
    <row r="115" spans="1:14" x14ac:dyDescent="0.25">
      <c r="A115" s="69" t="s">
        <v>99</v>
      </c>
      <c r="B115" s="367" t="s">
        <v>112</v>
      </c>
      <c r="C115" s="180" t="s">
        <v>101</v>
      </c>
      <c r="D115" s="368" t="s">
        <v>113</v>
      </c>
      <c r="E115" s="181"/>
      <c r="F115" s="181"/>
      <c r="G115" s="181"/>
      <c r="H115" s="181"/>
      <c r="I115" s="181"/>
      <c r="J115" s="182"/>
      <c r="K115" s="182">
        <f t="shared" si="16"/>
        <v>10003.6175</v>
      </c>
      <c r="L115" s="375">
        <v>120043.41</v>
      </c>
      <c r="M115" s="177"/>
      <c r="N115" s="84"/>
    </row>
    <row r="116" spans="1:14" x14ac:dyDescent="0.25">
      <c r="A116" s="69" t="s">
        <v>99</v>
      </c>
      <c r="B116" s="367" t="s">
        <v>114</v>
      </c>
      <c r="C116" s="180" t="s">
        <v>101</v>
      </c>
      <c r="D116" s="368" t="s">
        <v>115</v>
      </c>
      <c r="E116" s="181"/>
      <c r="F116" s="181"/>
      <c r="G116" s="181"/>
      <c r="H116" s="181"/>
      <c r="I116" s="181"/>
      <c r="J116" s="182"/>
      <c r="K116" s="182">
        <f t="shared" si="16"/>
        <v>272582.53166666668</v>
      </c>
      <c r="L116" s="375">
        <v>3270990.38</v>
      </c>
      <c r="M116" s="177"/>
      <c r="N116" s="84"/>
    </row>
    <row r="117" spans="1:14" x14ac:dyDescent="0.25">
      <c r="A117" s="69" t="s">
        <v>99</v>
      </c>
      <c r="B117" s="367" t="s">
        <v>117</v>
      </c>
      <c r="C117" s="180" t="s">
        <v>101</v>
      </c>
      <c r="D117" s="368" t="s">
        <v>118</v>
      </c>
      <c r="E117" s="181"/>
      <c r="F117" s="181"/>
      <c r="G117" s="181"/>
      <c r="H117" s="181"/>
      <c r="I117" s="181"/>
      <c r="J117" s="182"/>
      <c r="K117" s="182">
        <f t="shared" si="16"/>
        <v>679023.58</v>
      </c>
      <c r="L117" s="375">
        <v>8148282.96</v>
      </c>
      <c r="M117" s="177"/>
      <c r="N117" s="84"/>
    </row>
    <row r="118" spans="1:14" x14ac:dyDescent="0.25">
      <c r="A118" s="69" t="s">
        <v>99</v>
      </c>
      <c r="B118" s="367" t="s">
        <v>119</v>
      </c>
      <c r="C118" s="180" t="s">
        <v>101</v>
      </c>
      <c r="D118" s="368" t="s">
        <v>120</v>
      </c>
      <c r="E118" s="181"/>
      <c r="F118" s="181"/>
      <c r="G118" s="181"/>
      <c r="H118" s="181"/>
      <c r="I118" s="181"/>
      <c r="J118" s="182"/>
      <c r="K118" s="182">
        <f t="shared" si="16"/>
        <v>20900</v>
      </c>
      <c r="L118" s="375">
        <v>250800</v>
      </c>
      <c r="M118" s="177"/>
      <c r="N118" s="84"/>
    </row>
    <row r="119" spans="1:14" x14ac:dyDescent="0.25">
      <c r="A119" s="69" t="s">
        <v>99</v>
      </c>
      <c r="B119" s="367" t="s">
        <v>121</v>
      </c>
      <c r="C119" s="180" t="s">
        <v>101</v>
      </c>
      <c r="D119" s="368" t="s">
        <v>122</v>
      </c>
      <c r="E119" s="181"/>
      <c r="F119" s="181"/>
      <c r="G119" s="181"/>
      <c r="H119" s="181"/>
      <c r="I119" s="181"/>
      <c r="J119" s="182"/>
      <c r="K119" s="182">
        <f t="shared" si="16"/>
        <v>35184.166666666664</v>
      </c>
      <c r="L119" s="375">
        <v>422210</v>
      </c>
      <c r="M119" s="177"/>
      <c r="N119" s="84"/>
    </row>
    <row r="120" spans="1:14" x14ac:dyDescent="0.25">
      <c r="A120" s="69"/>
      <c r="B120" s="183"/>
      <c r="C120" s="183"/>
      <c r="D120" s="181"/>
      <c r="E120" s="184" t="s">
        <v>123</v>
      </c>
      <c r="F120" s="181"/>
      <c r="G120" s="181"/>
      <c r="H120" s="181"/>
      <c r="I120" s="184"/>
      <c r="J120" s="185"/>
      <c r="K120" s="185">
        <f t="shared" ref="K120:L120" si="17">SUM(K111:K119)</f>
        <v>2285681.355833333</v>
      </c>
      <c r="L120" s="185">
        <f t="shared" si="17"/>
        <v>27428176.27</v>
      </c>
      <c r="M120" s="177"/>
      <c r="N120" s="84"/>
    </row>
    <row r="121" spans="1:14" x14ac:dyDescent="0.25">
      <c r="A121" s="69"/>
      <c r="B121" s="183"/>
      <c r="C121" s="69"/>
      <c r="D121" s="359"/>
      <c r="E121" s="184"/>
      <c r="F121" s="181"/>
      <c r="G121" s="181"/>
      <c r="H121" s="181"/>
      <c r="I121" s="181"/>
      <c r="J121" s="181"/>
      <c r="K121" s="181"/>
      <c r="L121" s="372"/>
      <c r="M121" s="177"/>
      <c r="N121" s="84"/>
    </row>
    <row r="122" spans="1:14" x14ac:dyDescent="0.25">
      <c r="A122" s="69" t="s">
        <v>99</v>
      </c>
      <c r="B122" s="180">
        <v>2111</v>
      </c>
      <c r="C122" s="179" t="s">
        <v>101</v>
      </c>
      <c r="D122" s="64" t="s">
        <v>125</v>
      </c>
      <c r="E122" s="184"/>
      <c r="F122" s="181"/>
      <c r="G122" s="181"/>
      <c r="H122" s="181"/>
      <c r="I122" s="181"/>
      <c r="J122" s="74"/>
      <c r="K122" s="74">
        <f t="shared" ref="K122:K126" si="18">L122/12</f>
        <v>1250</v>
      </c>
      <c r="L122" s="182">
        <v>15000</v>
      </c>
      <c r="M122" s="177"/>
      <c r="N122" s="84"/>
    </row>
    <row r="123" spans="1:14" x14ac:dyDescent="0.25">
      <c r="A123" s="69" t="s">
        <v>99</v>
      </c>
      <c r="B123" s="183">
        <v>2211</v>
      </c>
      <c r="C123" s="183" t="s">
        <v>101</v>
      </c>
      <c r="D123" s="181" t="s">
        <v>169</v>
      </c>
      <c r="E123" s="181"/>
      <c r="F123" s="181"/>
      <c r="G123" s="181"/>
      <c r="H123" s="184"/>
      <c r="I123" s="181"/>
      <c r="J123" s="74"/>
      <c r="K123" s="74">
        <f t="shared" si="18"/>
        <v>3959.0875000000001</v>
      </c>
      <c r="L123" s="182">
        <v>47509.05</v>
      </c>
      <c r="M123" s="177"/>
      <c r="N123" s="84"/>
    </row>
    <row r="124" spans="1:14" x14ac:dyDescent="0.25">
      <c r="A124" s="69" t="s">
        <v>99</v>
      </c>
      <c r="B124" s="183">
        <v>2231</v>
      </c>
      <c r="C124" s="183" t="s">
        <v>101</v>
      </c>
      <c r="D124" s="181" t="s">
        <v>170</v>
      </c>
      <c r="E124" s="181"/>
      <c r="F124" s="181"/>
      <c r="G124" s="181"/>
      <c r="H124" s="181"/>
      <c r="I124" s="181"/>
      <c r="J124" s="74"/>
      <c r="K124" s="74">
        <f t="shared" si="18"/>
        <v>240.83333333333334</v>
      </c>
      <c r="L124" s="182">
        <v>2890</v>
      </c>
      <c r="M124" s="177"/>
      <c r="N124" s="84"/>
    </row>
    <row r="125" spans="1:14" x14ac:dyDescent="0.25">
      <c r="A125" s="69" t="s">
        <v>99</v>
      </c>
      <c r="B125" s="180">
        <v>2481</v>
      </c>
      <c r="C125" s="179" t="s">
        <v>101</v>
      </c>
      <c r="D125" s="64" t="s">
        <v>182</v>
      </c>
      <c r="E125" s="184"/>
      <c r="F125" s="181"/>
      <c r="G125" s="181"/>
      <c r="H125" s="181"/>
      <c r="I125" s="181"/>
      <c r="J125" s="74"/>
      <c r="K125" s="74">
        <f t="shared" si="18"/>
        <v>1041.6666666666667</v>
      </c>
      <c r="L125" s="182">
        <v>12500</v>
      </c>
      <c r="M125" s="177"/>
      <c r="N125" s="84"/>
    </row>
    <row r="126" spans="1:14" x14ac:dyDescent="0.25">
      <c r="A126" s="70" t="s">
        <v>99</v>
      </c>
      <c r="B126" s="173">
        <v>2611</v>
      </c>
      <c r="C126" s="70" t="s">
        <v>101</v>
      </c>
      <c r="D126" s="72" t="s">
        <v>129</v>
      </c>
      <c r="E126" s="174"/>
      <c r="F126" s="72"/>
      <c r="G126" s="72"/>
      <c r="H126" s="72"/>
      <c r="I126" s="72"/>
      <c r="J126" s="73"/>
      <c r="K126" s="74">
        <f t="shared" si="18"/>
        <v>125000</v>
      </c>
      <c r="L126" s="68">
        <v>1500000</v>
      </c>
      <c r="M126" s="378"/>
      <c r="N126" s="83"/>
    </row>
    <row r="127" spans="1:14" x14ac:dyDescent="0.25">
      <c r="A127" s="69"/>
      <c r="B127" s="69"/>
      <c r="C127" s="183"/>
      <c r="D127" s="181"/>
      <c r="E127" s="184" t="s">
        <v>123</v>
      </c>
      <c r="F127" s="181"/>
      <c r="G127" s="181"/>
      <c r="H127" s="181"/>
      <c r="I127" s="184"/>
      <c r="J127" s="185"/>
      <c r="K127" s="185">
        <f>SUM(K122:K126)</f>
        <v>131491.58749999999</v>
      </c>
      <c r="L127" s="185">
        <f>SUM(L122:L126)</f>
        <v>1577899.05</v>
      </c>
      <c r="M127" s="177"/>
      <c r="N127" s="84"/>
    </row>
    <row r="128" spans="1:14" x14ac:dyDescent="0.25">
      <c r="A128" s="69"/>
      <c r="B128" s="69"/>
      <c r="C128" s="183"/>
      <c r="D128" s="181"/>
      <c r="E128" s="181"/>
      <c r="F128" s="181"/>
      <c r="G128" s="181"/>
      <c r="H128" s="181"/>
      <c r="I128" s="184"/>
      <c r="J128" s="185"/>
      <c r="K128" s="185"/>
      <c r="L128" s="185"/>
      <c r="M128" s="177"/>
      <c r="N128" s="84"/>
    </row>
    <row r="129" spans="1:14" x14ac:dyDescent="0.25">
      <c r="A129" s="69" t="s">
        <v>99</v>
      </c>
      <c r="B129" s="180">
        <v>3141</v>
      </c>
      <c r="C129" s="180" t="s">
        <v>101</v>
      </c>
      <c r="D129" s="64" t="s">
        <v>156</v>
      </c>
      <c r="E129" s="181"/>
      <c r="F129" s="181"/>
      <c r="G129" s="181"/>
      <c r="H129" s="181"/>
      <c r="I129" s="181"/>
      <c r="J129" s="74"/>
      <c r="K129" s="182">
        <f t="shared" ref="K129:K135" si="19">L129/12</f>
        <v>1990.75</v>
      </c>
      <c r="L129" s="182">
        <v>23889</v>
      </c>
      <c r="M129" s="177"/>
      <c r="N129" s="84"/>
    </row>
    <row r="130" spans="1:14" x14ac:dyDescent="0.25">
      <c r="A130" s="69" t="s">
        <v>99</v>
      </c>
      <c r="B130" s="180">
        <v>3171</v>
      </c>
      <c r="C130" s="180" t="s">
        <v>101</v>
      </c>
      <c r="D130" s="64" t="s">
        <v>159</v>
      </c>
      <c r="E130" s="366"/>
      <c r="F130" s="181"/>
      <c r="G130" s="181"/>
      <c r="H130" s="181"/>
      <c r="I130" s="181"/>
      <c r="J130" s="74"/>
      <c r="K130" s="182">
        <f t="shared" si="19"/>
        <v>544</v>
      </c>
      <c r="L130" s="182">
        <v>6528</v>
      </c>
      <c r="M130" s="177"/>
      <c r="N130" s="84"/>
    </row>
    <row r="131" spans="1:14" x14ac:dyDescent="0.25">
      <c r="A131" s="69" t="s">
        <v>99</v>
      </c>
      <c r="B131" s="180">
        <v>3361</v>
      </c>
      <c r="C131" s="180" t="s">
        <v>101</v>
      </c>
      <c r="D131" s="64" t="s">
        <v>136</v>
      </c>
      <c r="E131" s="181"/>
      <c r="F131" s="181"/>
      <c r="G131" s="181"/>
      <c r="H131" s="181"/>
      <c r="I131" s="181"/>
      <c r="J131" s="74"/>
      <c r="K131" s="182">
        <f t="shared" si="19"/>
        <v>1437.75</v>
      </c>
      <c r="L131" s="182">
        <v>17253</v>
      </c>
      <c r="M131" s="177"/>
      <c r="N131" s="84"/>
    </row>
    <row r="132" spans="1:14" x14ac:dyDescent="0.25">
      <c r="A132" s="69" t="s">
        <v>99</v>
      </c>
      <c r="B132" s="180">
        <v>3521</v>
      </c>
      <c r="C132" s="180" t="s">
        <v>101</v>
      </c>
      <c r="D132" s="64" t="s">
        <v>138</v>
      </c>
      <c r="E132" s="181"/>
      <c r="F132" s="181"/>
      <c r="G132" s="181"/>
      <c r="H132" s="181"/>
      <c r="I132" s="181"/>
      <c r="J132" s="182"/>
      <c r="K132" s="182">
        <f t="shared" si="19"/>
        <v>2093.75</v>
      </c>
      <c r="L132" s="208">
        <v>25125</v>
      </c>
      <c r="M132" s="177"/>
      <c r="N132" s="84"/>
    </row>
    <row r="133" spans="1:14" x14ac:dyDescent="0.25">
      <c r="A133" s="69" t="s">
        <v>99</v>
      </c>
      <c r="B133" s="180">
        <v>3711</v>
      </c>
      <c r="C133" s="180" t="s">
        <v>101</v>
      </c>
      <c r="D133" s="64" t="s">
        <v>140</v>
      </c>
      <c r="E133" s="181"/>
      <c r="F133" s="181"/>
      <c r="G133" s="181"/>
      <c r="H133" s="181"/>
      <c r="I133" s="181"/>
      <c r="J133" s="74"/>
      <c r="K133" s="182">
        <f t="shared" si="19"/>
        <v>9375.25</v>
      </c>
      <c r="L133" s="182">
        <v>112503</v>
      </c>
      <c r="M133" s="177"/>
      <c r="N133" s="84"/>
    </row>
    <row r="134" spans="1:14" x14ac:dyDescent="0.25">
      <c r="A134" s="69" t="s">
        <v>99</v>
      </c>
      <c r="B134" s="180">
        <v>3721</v>
      </c>
      <c r="C134" s="180" t="s">
        <v>101</v>
      </c>
      <c r="D134" s="64" t="s">
        <v>142</v>
      </c>
      <c r="E134" s="181"/>
      <c r="F134" s="181"/>
      <c r="G134" s="181"/>
      <c r="H134" s="181"/>
      <c r="I134" s="181"/>
      <c r="J134" s="74"/>
      <c r="K134" s="182">
        <f t="shared" si="19"/>
        <v>1937</v>
      </c>
      <c r="L134" s="182">
        <v>23244</v>
      </c>
      <c r="M134" s="177"/>
      <c r="N134" s="84"/>
    </row>
    <row r="135" spans="1:14" x14ac:dyDescent="0.25">
      <c r="A135" s="69" t="s">
        <v>99</v>
      </c>
      <c r="B135" s="180">
        <v>3751</v>
      </c>
      <c r="C135" s="180" t="s">
        <v>101</v>
      </c>
      <c r="D135" s="64" t="s">
        <v>144</v>
      </c>
      <c r="E135" s="181"/>
      <c r="F135" s="181"/>
      <c r="G135" s="181"/>
      <c r="H135" s="181"/>
      <c r="I135" s="181"/>
      <c r="J135" s="74"/>
      <c r="K135" s="182">
        <f t="shared" si="19"/>
        <v>2312.5</v>
      </c>
      <c r="L135" s="182">
        <v>27750</v>
      </c>
      <c r="M135" s="177"/>
      <c r="N135" s="84"/>
    </row>
    <row r="136" spans="1:14" x14ac:dyDescent="0.25">
      <c r="A136" s="69"/>
      <c r="B136" s="69"/>
      <c r="C136" s="183"/>
      <c r="D136" s="181"/>
      <c r="E136" s="184" t="s">
        <v>123</v>
      </c>
      <c r="F136" s="181"/>
      <c r="G136" s="181"/>
      <c r="H136" s="181"/>
      <c r="I136" s="184"/>
      <c r="J136" s="372"/>
      <c r="K136" s="379">
        <f t="shared" ref="K136:L136" si="20">SUM(K129:K135)</f>
        <v>19691</v>
      </c>
      <c r="L136" s="371">
        <f t="shared" si="20"/>
        <v>236292</v>
      </c>
      <c r="M136" s="177"/>
      <c r="N136" s="84"/>
    </row>
    <row r="137" spans="1:14" x14ac:dyDescent="0.25">
      <c r="A137" s="69"/>
      <c r="B137" s="69"/>
      <c r="C137" s="183"/>
      <c r="D137" s="181"/>
      <c r="E137" s="181"/>
      <c r="F137" s="181"/>
      <c r="G137" s="181"/>
      <c r="H137" s="181"/>
      <c r="I137" s="184"/>
      <c r="J137" s="372"/>
      <c r="K137" s="372"/>
      <c r="L137" s="371"/>
      <c r="M137" s="177"/>
      <c r="N137" s="84"/>
    </row>
    <row r="138" spans="1:14" x14ac:dyDescent="0.25">
      <c r="A138" s="69" t="s">
        <v>99</v>
      </c>
      <c r="B138" s="180">
        <v>4411</v>
      </c>
      <c r="C138" s="180" t="s">
        <v>101</v>
      </c>
      <c r="D138" s="186" t="s">
        <v>176</v>
      </c>
      <c r="E138" s="366"/>
      <c r="F138" s="181"/>
      <c r="G138" s="181"/>
      <c r="H138" s="181"/>
      <c r="I138" s="181"/>
      <c r="J138" s="182"/>
      <c r="K138" s="182">
        <f t="shared" ref="K138:K139" si="21">L138/12</f>
        <v>208333.33333333334</v>
      </c>
      <c r="L138" s="182">
        <v>2500000</v>
      </c>
      <c r="M138" s="177"/>
      <c r="N138" s="84"/>
    </row>
    <row r="139" spans="1:14" x14ac:dyDescent="0.25">
      <c r="A139" s="69" t="s">
        <v>99</v>
      </c>
      <c r="B139" s="180">
        <v>4811</v>
      </c>
      <c r="C139" s="180" t="s">
        <v>101</v>
      </c>
      <c r="D139" s="64" t="s">
        <v>192</v>
      </c>
      <c r="E139" s="366"/>
      <c r="F139" s="181"/>
      <c r="G139" s="181"/>
      <c r="H139" s="181"/>
      <c r="I139" s="181"/>
      <c r="J139" s="182"/>
      <c r="K139" s="182">
        <f t="shared" si="21"/>
        <v>33333.333333333336</v>
      </c>
      <c r="L139" s="208">
        <v>400000</v>
      </c>
      <c r="M139" s="177"/>
      <c r="N139" s="84"/>
    </row>
    <row r="140" spans="1:14" x14ac:dyDescent="0.25">
      <c r="A140" s="181"/>
      <c r="B140" s="181"/>
      <c r="C140" s="181"/>
      <c r="D140" s="181"/>
      <c r="E140" s="184" t="s">
        <v>123</v>
      </c>
      <c r="F140" s="181"/>
      <c r="G140" s="181"/>
      <c r="H140" s="181"/>
      <c r="I140" s="184"/>
      <c r="J140" s="191"/>
      <c r="K140" s="191">
        <f>SUM(K138:K139)</f>
        <v>241666.66666666669</v>
      </c>
      <c r="L140" s="191">
        <f>SUM(L138:L139)</f>
        <v>2900000</v>
      </c>
      <c r="M140" s="177"/>
      <c r="N140" s="84"/>
    </row>
    <row r="141" spans="1:14" x14ac:dyDescent="0.25">
      <c r="A141" s="181"/>
      <c r="B141" s="181"/>
      <c r="C141" s="181"/>
      <c r="D141" s="181"/>
      <c r="E141" s="181"/>
      <c r="F141" s="181"/>
      <c r="G141" s="181"/>
      <c r="H141" s="181"/>
      <c r="I141" s="181"/>
      <c r="J141" s="181"/>
      <c r="K141" s="181"/>
      <c r="L141" s="191"/>
      <c r="M141" s="177"/>
      <c r="N141" s="84"/>
    </row>
    <row r="142" spans="1:14" x14ac:dyDescent="0.25">
      <c r="A142" s="69"/>
      <c r="B142" s="183"/>
      <c r="C142" s="69"/>
      <c r="D142" s="181"/>
      <c r="E142" s="184" t="s">
        <v>146</v>
      </c>
      <c r="F142" s="181"/>
      <c r="G142" s="181"/>
      <c r="H142" s="181"/>
      <c r="I142" s="184"/>
      <c r="J142" s="191"/>
      <c r="K142" s="191">
        <f>SUM(K140,K136,K127,K120)</f>
        <v>2678530.6099999994</v>
      </c>
      <c r="L142" s="191">
        <f>SUM(L120+L127+L136+L140)</f>
        <v>32142367.32</v>
      </c>
      <c r="M142" s="177"/>
      <c r="N142" s="84"/>
    </row>
    <row r="143" spans="1:14" x14ac:dyDescent="0.25">
      <c r="A143" s="69"/>
      <c r="B143" s="183"/>
      <c r="C143" s="69"/>
      <c r="D143" s="181"/>
      <c r="E143" s="366"/>
      <c r="F143" s="181"/>
      <c r="G143" s="181"/>
      <c r="H143" s="181"/>
      <c r="I143" s="184"/>
      <c r="J143" s="191"/>
      <c r="K143" s="191"/>
      <c r="L143" s="191"/>
      <c r="M143" s="177"/>
      <c r="N143" s="84"/>
    </row>
    <row r="144" spans="1:14" x14ac:dyDescent="0.25">
      <c r="A144" s="359" t="s">
        <v>82</v>
      </c>
      <c r="B144" s="361">
        <v>1</v>
      </c>
      <c r="C144" s="69"/>
      <c r="D144" s="359" t="s">
        <v>83</v>
      </c>
      <c r="E144" s="366"/>
      <c r="F144" s="181"/>
      <c r="G144" s="181"/>
      <c r="H144" s="181"/>
      <c r="I144" s="184"/>
      <c r="J144" s="191"/>
      <c r="K144" s="191"/>
      <c r="L144" s="191"/>
      <c r="M144" s="177"/>
      <c r="N144" s="84"/>
    </row>
    <row r="145" spans="1:14" x14ac:dyDescent="0.25">
      <c r="A145" s="359" t="s">
        <v>84</v>
      </c>
      <c r="B145" s="361">
        <v>3</v>
      </c>
      <c r="C145" s="69"/>
      <c r="D145" s="359" t="s">
        <v>174</v>
      </c>
      <c r="E145" s="366"/>
      <c r="F145" s="181"/>
      <c r="G145" s="181"/>
      <c r="H145" s="181"/>
      <c r="I145" s="184"/>
      <c r="J145" s="191"/>
      <c r="K145" s="191"/>
      <c r="L145" s="191"/>
      <c r="M145" s="177"/>
      <c r="N145" s="84"/>
    </row>
    <row r="146" spans="1:14" x14ac:dyDescent="0.25">
      <c r="A146" s="359" t="s">
        <v>87</v>
      </c>
      <c r="B146" s="361">
        <v>1</v>
      </c>
      <c r="C146" s="69"/>
      <c r="D146" s="359" t="s">
        <v>175</v>
      </c>
      <c r="E146" s="366"/>
      <c r="F146" s="181"/>
      <c r="G146" s="181"/>
      <c r="H146" s="181"/>
      <c r="I146" s="184"/>
      <c r="J146" s="191"/>
      <c r="K146" s="191"/>
      <c r="L146" s="191"/>
      <c r="M146" s="177"/>
      <c r="N146" s="84"/>
    </row>
    <row r="147" spans="1:14" x14ac:dyDescent="0.25">
      <c r="A147" s="359" t="s">
        <v>90</v>
      </c>
      <c r="B147" s="360" t="s">
        <v>72</v>
      </c>
      <c r="C147" s="360"/>
      <c r="D147" s="184" t="s">
        <v>73</v>
      </c>
      <c r="E147" s="181"/>
      <c r="F147" s="184"/>
      <c r="G147" s="184"/>
      <c r="H147" s="181"/>
      <c r="I147" s="184"/>
      <c r="J147" s="191"/>
      <c r="K147" s="191"/>
      <c r="L147" s="191"/>
      <c r="M147" s="177"/>
      <c r="N147" s="84"/>
    </row>
    <row r="148" spans="1:14" x14ac:dyDescent="0.25">
      <c r="A148" s="359" t="s">
        <v>93</v>
      </c>
      <c r="B148" s="360" t="s">
        <v>91</v>
      </c>
      <c r="C148" s="360"/>
      <c r="D148" s="184" t="s">
        <v>105</v>
      </c>
      <c r="E148" s="184"/>
      <c r="F148" s="184"/>
      <c r="G148" s="184"/>
      <c r="H148" s="181"/>
      <c r="I148" s="184"/>
      <c r="J148" s="191"/>
      <c r="K148" s="191"/>
      <c r="L148" s="191"/>
      <c r="M148" s="177"/>
      <c r="N148" s="84"/>
    </row>
    <row r="149" spans="1:14" x14ac:dyDescent="0.25">
      <c r="A149" s="69"/>
      <c r="B149" s="183"/>
      <c r="C149" s="69"/>
      <c r="D149" s="69"/>
      <c r="E149" s="366"/>
      <c r="F149" s="181"/>
      <c r="G149" s="181"/>
      <c r="H149" s="181"/>
      <c r="I149" s="184"/>
      <c r="J149" s="191"/>
      <c r="K149" s="191"/>
      <c r="L149" s="191"/>
      <c r="M149" s="177"/>
      <c r="N149" s="84"/>
    </row>
    <row r="150" spans="1:14" x14ac:dyDescent="0.25">
      <c r="A150" s="69"/>
      <c r="B150" s="183"/>
      <c r="C150" s="364" t="s">
        <v>194</v>
      </c>
      <c r="D150" s="184" t="s">
        <v>96</v>
      </c>
      <c r="E150" s="365" t="s">
        <v>196</v>
      </c>
      <c r="F150" s="181"/>
      <c r="G150" s="181"/>
      <c r="H150" s="181"/>
      <c r="I150" s="181"/>
      <c r="J150" s="181"/>
      <c r="K150" s="181"/>
      <c r="L150" s="372"/>
      <c r="M150" s="177"/>
      <c r="N150" s="84"/>
    </row>
    <row r="151" spans="1:14" x14ac:dyDescent="0.25">
      <c r="A151" s="69"/>
      <c r="B151" s="183"/>
      <c r="C151" s="364"/>
      <c r="D151" s="184"/>
      <c r="E151" s="365"/>
      <c r="F151" s="181"/>
      <c r="G151" s="181"/>
      <c r="H151" s="181"/>
      <c r="I151" s="181"/>
      <c r="J151" s="181"/>
      <c r="K151" s="181"/>
      <c r="L151" s="372"/>
      <c r="M151" s="177"/>
      <c r="N151" s="84"/>
    </row>
    <row r="152" spans="1:14" x14ac:dyDescent="0.25">
      <c r="A152" s="69" t="s">
        <v>99</v>
      </c>
      <c r="B152" s="367" t="s">
        <v>100</v>
      </c>
      <c r="C152" s="180" t="s">
        <v>101</v>
      </c>
      <c r="D152" s="368" t="s">
        <v>102</v>
      </c>
      <c r="E152" s="181"/>
      <c r="F152" s="181"/>
      <c r="G152" s="181"/>
      <c r="H152" s="181"/>
      <c r="I152" s="181"/>
      <c r="J152" s="182"/>
      <c r="K152" s="182">
        <f t="shared" ref="K152:K159" si="22">L152/12</f>
        <v>56797.94</v>
      </c>
      <c r="L152" s="375">
        <v>681575.28</v>
      </c>
      <c r="M152" s="177"/>
      <c r="N152" s="84"/>
    </row>
    <row r="153" spans="1:14" x14ac:dyDescent="0.25">
      <c r="A153" s="69" t="s">
        <v>99</v>
      </c>
      <c r="B153" s="367" t="s">
        <v>106</v>
      </c>
      <c r="C153" s="180" t="s">
        <v>101</v>
      </c>
      <c r="D153" s="368" t="s">
        <v>107</v>
      </c>
      <c r="E153" s="181"/>
      <c r="F153" s="181"/>
      <c r="G153" s="181"/>
      <c r="H153" s="181"/>
      <c r="I153" s="181"/>
      <c r="J153" s="182"/>
      <c r="K153" s="182">
        <f t="shared" si="22"/>
        <v>11051.08</v>
      </c>
      <c r="L153" s="375">
        <v>132612.96</v>
      </c>
      <c r="M153" s="177"/>
      <c r="N153" s="84"/>
    </row>
    <row r="154" spans="1:14" x14ac:dyDescent="0.25">
      <c r="A154" s="69" t="s">
        <v>99</v>
      </c>
      <c r="B154" s="367" t="s">
        <v>108</v>
      </c>
      <c r="C154" s="180" t="s">
        <v>101</v>
      </c>
      <c r="D154" s="368" t="s">
        <v>109</v>
      </c>
      <c r="E154" s="181"/>
      <c r="F154" s="181"/>
      <c r="G154" s="181"/>
      <c r="H154" s="181"/>
      <c r="I154" s="181"/>
      <c r="J154" s="182"/>
      <c r="K154" s="182">
        <f t="shared" si="22"/>
        <v>38610.5</v>
      </c>
      <c r="L154" s="375">
        <v>463326</v>
      </c>
      <c r="M154" s="177"/>
      <c r="N154" s="84"/>
    </row>
    <row r="155" spans="1:14" x14ac:dyDescent="0.25">
      <c r="A155" s="69" t="s">
        <v>99</v>
      </c>
      <c r="B155" s="367" t="s">
        <v>112</v>
      </c>
      <c r="C155" s="180" t="s">
        <v>101</v>
      </c>
      <c r="D155" s="368" t="s">
        <v>113</v>
      </c>
      <c r="E155" s="181"/>
      <c r="F155" s="181"/>
      <c r="G155" s="181"/>
      <c r="H155" s="181"/>
      <c r="I155" s="181"/>
      <c r="J155" s="182"/>
      <c r="K155" s="182">
        <f t="shared" si="22"/>
        <v>1209.1499999999999</v>
      </c>
      <c r="L155" s="375">
        <v>14509.8</v>
      </c>
      <c r="M155" s="177"/>
      <c r="N155" s="84"/>
    </row>
    <row r="156" spans="1:14" x14ac:dyDescent="0.25">
      <c r="A156" s="69" t="s">
        <v>99</v>
      </c>
      <c r="B156" s="367" t="s">
        <v>114</v>
      </c>
      <c r="C156" s="180" t="s">
        <v>101</v>
      </c>
      <c r="D156" s="368" t="s">
        <v>115</v>
      </c>
      <c r="E156" s="181"/>
      <c r="F156" s="181"/>
      <c r="G156" s="181"/>
      <c r="H156" s="181"/>
      <c r="I156" s="181"/>
      <c r="J156" s="182"/>
      <c r="K156" s="182">
        <f t="shared" si="22"/>
        <v>23560.548333333336</v>
      </c>
      <c r="L156" s="375">
        <v>282726.58</v>
      </c>
      <c r="M156" s="177"/>
      <c r="N156" s="84"/>
    </row>
    <row r="157" spans="1:14" x14ac:dyDescent="0.25">
      <c r="A157" s="69" t="s">
        <v>99</v>
      </c>
      <c r="B157" s="367" t="s">
        <v>117</v>
      </c>
      <c r="C157" s="180" t="s">
        <v>101</v>
      </c>
      <c r="D157" s="368" t="s">
        <v>118</v>
      </c>
      <c r="E157" s="181"/>
      <c r="F157" s="181"/>
      <c r="G157" s="181"/>
      <c r="H157" s="181"/>
      <c r="I157" s="181"/>
      <c r="J157" s="182"/>
      <c r="K157" s="182">
        <f t="shared" si="22"/>
        <v>46049.279999999999</v>
      </c>
      <c r="L157" s="375">
        <v>552591.35999999999</v>
      </c>
      <c r="M157" s="177"/>
      <c r="N157" s="84"/>
    </row>
    <row r="158" spans="1:14" x14ac:dyDescent="0.25">
      <c r="A158" s="69" t="s">
        <v>99</v>
      </c>
      <c r="B158" s="367" t="s">
        <v>119</v>
      </c>
      <c r="C158" s="180" t="s">
        <v>101</v>
      </c>
      <c r="D158" s="368" t="s">
        <v>120</v>
      </c>
      <c r="E158" s="181"/>
      <c r="F158" s="181"/>
      <c r="G158" s="181"/>
      <c r="H158" s="181"/>
      <c r="I158" s="181"/>
      <c r="J158" s="182"/>
      <c r="K158" s="182">
        <f t="shared" si="22"/>
        <v>2850</v>
      </c>
      <c r="L158" s="375">
        <v>34200</v>
      </c>
      <c r="M158" s="177"/>
      <c r="N158" s="84"/>
    </row>
    <row r="159" spans="1:14" x14ac:dyDescent="0.25">
      <c r="A159" s="69" t="s">
        <v>99</v>
      </c>
      <c r="B159" s="367" t="s">
        <v>121</v>
      </c>
      <c r="C159" s="183" t="s">
        <v>101</v>
      </c>
      <c r="D159" s="368" t="s">
        <v>122</v>
      </c>
      <c r="E159" s="181"/>
      <c r="F159" s="181"/>
      <c r="G159" s="181"/>
      <c r="H159" s="181"/>
      <c r="I159" s="181"/>
      <c r="J159" s="182"/>
      <c r="K159" s="182">
        <f t="shared" si="22"/>
        <v>2490.8333333333335</v>
      </c>
      <c r="L159" s="375">
        <v>29890</v>
      </c>
      <c r="M159" s="177"/>
      <c r="N159" s="84"/>
    </row>
    <row r="160" spans="1:14" x14ac:dyDescent="0.25">
      <c r="A160" s="69"/>
      <c r="B160" s="183"/>
      <c r="C160" s="69"/>
      <c r="D160" s="368"/>
      <c r="E160" s="184" t="s">
        <v>123</v>
      </c>
      <c r="F160" s="181"/>
      <c r="G160" s="181"/>
      <c r="H160" s="181"/>
      <c r="I160" s="184"/>
      <c r="J160" s="185"/>
      <c r="K160" s="185">
        <f t="shared" ref="K160:L160" si="23">SUM(K152:K159)</f>
        <v>182619.33166666667</v>
      </c>
      <c r="L160" s="185">
        <f t="shared" si="23"/>
        <v>2191431.98</v>
      </c>
      <c r="M160" s="177"/>
      <c r="N160" s="84"/>
    </row>
    <row r="161" spans="1:14" x14ac:dyDescent="0.25">
      <c r="A161" s="69"/>
      <c r="B161" s="183"/>
      <c r="C161" s="69"/>
      <c r="D161" s="380"/>
      <c r="E161" s="184"/>
      <c r="F161" s="181"/>
      <c r="G161" s="181"/>
      <c r="H161" s="181"/>
      <c r="I161" s="184"/>
      <c r="J161" s="185"/>
      <c r="K161" s="185"/>
      <c r="L161" s="185"/>
      <c r="M161" s="177"/>
      <c r="N161" s="84"/>
    </row>
    <row r="162" spans="1:14" x14ac:dyDescent="0.25">
      <c r="A162" s="69" t="s">
        <v>99</v>
      </c>
      <c r="B162" s="180">
        <v>2611</v>
      </c>
      <c r="C162" s="179" t="s">
        <v>101</v>
      </c>
      <c r="D162" s="64" t="s">
        <v>129</v>
      </c>
      <c r="E162" s="184"/>
      <c r="F162" s="184"/>
      <c r="G162" s="184"/>
      <c r="H162" s="184"/>
      <c r="I162" s="184"/>
      <c r="J162" s="191"/>
      <c r="K162" s="74">
        <f>L162/12</f>
        <v>1875</v>
      </c>
      <c r="L162" s="182">
        <v>22500</v>
      </c>
      <c r="M162" s="177"/>
      <c r="N162" s="84"/>
    </row>
    <row r="163" spans="1:14" x14ac:dyDescent="0.25">
      <c r="A163" s="69"/>
      <c r="B163" s="69"/>
      <c r="C163" s="183"/>
      <c r="D163" s="181"/>
      <c r="E163" s="184" t="s">
        <v>123</v>
      </c>
      <c r="F163" s="181"/>
      <c r="G163" s="181"/>
      <c r="H163" s="181"/>
      <c r="I163" s="184"/>
      <c r="J163" s="185"/>
      <c r="K163" s="185">
        <f t="shared" ref="K163:L163" si="24">SUM(K162)</f>
        <v>1875</v>
      </c>
      <c r="L163" s="185">
        <f t="shared" si="24"/>
        <v>22500</v>
      </c>
      <c r="M163" s="177"/>
      <c r="N163" s="84"/>
    </row>
    <row r="164" spans="1:14" x14ac:dyDescent="0.25">
      <c r="A164" s="69"/>
      <c r="B164" s="183"/>
      <c r="C164" s="69"/>
      <c r="D164" s="380"/>
      <c r="E164" s="184"/>
      <c r="F164" s="181"/>
      <c r="G164" s="181"/>
      <c r="H164" s="181"/>
      <c r="I164" s="184"/>
      <c r="J164" s="185"/>
      <c r="K164" s="185"/>
      <c r="L164" s="185"/>
      <c r="M164" s="177"/>
      <c r="N164" s="84"/>
    </row>
    <row r="165" spans="1:14" x14ac:dyDescent="0.25">
      <c r="A165" s="69" t="s">
        <v>99</v>
      </c>
      <c r="B165" s="179" t="s">
        <v>202</v>
      </c>
      <c r="C165" s="180" t="s">
        <v>101</v>
      </c>
      <c r="D165" s="64" t="s">
        <v>142</v>
      </c>
      <c r="E165" s="181"/>
      <c r="F165" s="181"/>
      <c r="G165" s="181"/>
      <c r="H165" s="181"/>
      <c r="I165" s="181"/>
      <c r="J165" s="74"/>
      <c r="K165" s="74">
        <f t="shared" ref="K165:K166" si="25">L165/12</f>
        <v>693.75</v>
      </c>
      <c r="L165" s="182">
        <v>8325</v>
      </c>
      <c r="M165" s="177"/>
      <c r="N165" s="84"/>
    </row>
    <row r="166" spans="1:14" x14ac:dyDescent="0.25">
      <c r="A166" s="69" t="s">
        <v>99</v>
      </c>
      <c r="B166" s="179" t="s">
        <v>203</v>
      </c>
      <c r="C166" s="180" t="s">
        <v>101</v>
      </c>
      <c r="D166" s="64" t="s">
        <v>144</v>
      </c>
      <c r="E166" s="181"/>
      <c r="F166" s="181"/>
      <c r="G166" s="181"/>
      <c r="H166" s="181"/>
      <c r="I166" s="181"/>
      <c r="J166" s="182"/>
      <c r="K166" s="74">
        <f t="shared" si="25"/>
        <v>937.5</v>
      </c>
      <c r="L166" s="182">
        <v>11250</v>
      </c>
      <c r="M166" s="177"/>
      <c r="N166" s="84"/>
    </row>
    <row r="167" spans="1:14" x14ac:dyDescent="0.25">
      <c r="A167" s="69"/>
      <c r="B167" s="69"/>
      <c r="C167" s="183"/>
      <c r="D167" s="181"/>
      <c r="E167" s="184" t="s">
        <v>123</v>
      </c>
      <c r="F167" s="181"/>
      <c r="G167" s="181"/>
      <c r="H167" s="181"/>
      <c r="I167" s="184"/>
      <c r="J167" s="185"/>
      <c r="K167" s="185">
        <f t="shared" ref="K167:L167" si="26">SUM(K165:K166)</f>
        <v>1631.25</v>
      </c>
      <c r="L167" s="185">
        <f t="shared" si="26"/>
        <v>19575</v>
      </c>
      <c r="M167" s="177"/>
      <c r="N167" s="84"/>
    </row>
    <row r="168" spans="1:14" x14ac:dyDescent="0.25">
      <c r="A168" s="69"/>
      <c r="B168" s="69"/>
      <c r="C168" s="183"/>
      <c r="D168" s="181"/>
      <c r="E168" s="181"/>
      <c r="F168" s="181"/>
      <c r="G168" s="181"/>
      <c r="H168" s="181"/>
      <c r="I168" s="184"/>
      <c r="J168" s="185"/>
      <c r="K168" s="185"/>
      <c r="L168" s="185"/>
      <c r="M168" s="177"/>
      <c r="N168" s="84"/>
    </row>
    <row r="169" spans="1:14" x14ac:dyDescent="0.25">
      <c r="A169" s="69"/>
      <c r="B169" s="183"/>
      <c r="C169" s="69"/>
      <c r="D169" s="181"/>
      <c r="E169" s="184" t="s">
        <v>146</v>
      </c>
      <c r="F169" s="181"/>
      <c r="G169" s="181"/>
      <c r="H169" s="181"/>
      <c r="I169" s="184"/>
      <c r="J169" s="191"/>
      <c r="K169" s="191">
        <f>SUM(K167,K160)</f>
        <v>184250.58166666667</v>
      </c>
      <c r="L169" s="191">
        <f>SUM(L160+L167+L163)</f>
        <v>2233506.98</v>
      </c>
      <c r="M169" s="177"/>
      <c r="N169" s="84"/>
    </row>
    <row r="170" spans="1:14" x14ac:dyDescent="0.25">
      <c r="A170" s="69"/>
      <c r="B170" s="183"/>
      <c r="C170" s="69"/>
      <c r="D170" s="181"/>
      <c r="E170" s="366"/>
      <c r="F170" s="181"/>
      <c r="G170" s="181"/>
      <c r="H170" s="181"/>
      <c r="I170" s="184"/>
      <c r="J170" s="191"/>
      <c r="K170" s="191"/>
      <c r="L170" s="191"/>
      <c r="M170" s="177"/>
      <c r="N170" s="84"/>
    </row>
    <row r="171" spans="1:14" x14ac:dyDescent="0.25">
      <c r="A171" s="359" t="s">
        <v>82</v>
      </c>
      <c r="B171" s="361">
        <v>1</v>
      </c>
      <c r="C171" s="69"/>
      <c r="D171" s="359" t="s">
        <v>83</v>
      </c>
      <c r="E171" s="366"/>
      <c r="F171" s="181"/>
      <c r="G171" s="181"/>
      <c r="H171" s="181"/>
      <c r="I171" s="184"/>
      <c r="J171" s="191"/>
      <c r="K171" s="191"/>
      <c r="L171" s="191"/>
      <c r="M171" s="177"/>
      <c r="N171" s="84"/>
    </row>
    <row r="172" spans="1:14" x14ac:dyDescent="0.25">
      <c r="A172" s="359" t="s">
        <v>84</v>
      </c>
      <c r="B172" s="361">
        <v>3</v>
      </c>
      <c r="C172" s="69"/>
      <c r="D172" s="359" t="s">
        <v>174</v>
      </c>
      <c r="E172" s="366"/>
      <c r="F172" s="181"/>
      <c r="G172" s="181"/>
      <c r="H172" s="181"/>
      <c r="I172" s="184"/>
      <c r="J172" s="191"/>
      <c r="K172" s="191"/>
      <c r="L172" s="191"/>
      <c r="M172" s="177"/>
      <c r="N172" s="84"/>
    </row>
    <row r="173" spans="1:14" x14ac:dyDescent="0.25">
      <c r="A173" s="359" t="s">
        <v>87</v>
      </c>
      <c r="B173" s="361">
        <v>1</v>
      </c>
      <c r="C173" s="69"/>
      <c r="D173" s="359" t="s">
        <v>175</v>
      </c>
      <c r="E173" s="366"/>
      <c r="F173" s="181"/>
      <c r="G173" s="181"/>
      <c r="H173" s="181"/>
      <c r="I173" s="184"/>
      <c r="J173" s="191"/>
      <c r="K173" s="191"/>
      <c r="L173" s="191"/>
      <c r="M173" s="177"/>
      <c r="N173" s="84"/>
    </row>
    <row r="174" spans="1:14" x14ac:dyDescent="0.25">
      <c r="A174" s="359" t="s">
        <v>90</v>
      </c>
      <c r="B174" s="360" t="s">
        <v>72</v>
      </c>
      <c r="C174" s="360"/>
      <c r="D174" s="184" t="s">
        <v>73</v>
      </c>
      <c r="E174" s="366"/>
      <c r="F174" s="181"/>
      <c r="G174" s="181"/>
      <c r="H174" s="181"/>
      <c r="I174" s="184"/>
      <c r="J174" s="191"/>
      <c r="K174" s="191"/>
      <c r="L174" s="191"/>
      <c r="M174" s="177"/>
      <c r="N174" s="84"/>
    </row>
    <row r="175" spans="1:14" x14ac:dyDescent="0.25">
      <c r="A175" s="359" t="s">
        <v>93</v>
      </c>
      <c r="B175" s="360" t="s">
        <v>91</v>
      </c>
      <c r="C175" s="360"/>
      <c r="D175" s="184" t="s">
        <v>105</v>
      </c>
      <c r="E175" s="366"/>
      <c r="F175" s="181"/>
      <c r="G175" s="181"/>
      <c r="H175" s="181"/>
      <c r="I175" s="184"/>
      <c r="J175" s="191"/>
      <c r="K175" s="191"/>
      <c r="L175" s="191"/>
      <c r="M175" s="177"/>
      <c r="N175" s="84"/>
    </row>
    <row r="176" spans="1:14" x14ac:dyDescent="0.25">
      <c r="A176" s="69"/>
      <c r="B176" s="183"/>
      <c r="C176" s="69"/>
      <c r="D176" s="181"/>
      <c r="E176" s="366"/>
      <c r="F176" s="181"/>
      <c r="G176" s="181"/>
      <c r="H176" s="181"/>
      <c r="I176" s="184"/>
      <c r="J176" s="191"/>
      <c r="K176" s="191"/>
      <c r="L176" s="191"/>
      <c r="M176" s="177"/>
      <c r="N176" s="84"/>
    </row>
    <row r="177" spans="1:14" x14ac:dyDescent="0.25">
      <c r="A177" s="69"/>
      <c r="B177" s="183"/>
      <c r="C177" s="364" t="s">
        <v>208</v>
      </c>
      <c r="D177" s="184" t="s">
        <v>96</v>
      </c>
      <c r="E177" s="365" t="s">
        <v>209</v>
      </c>
      <c r="F177" s="181"/>
      <c r="G177" s="181"/>
      <c r="H177" s="181"/>
      <c r="I177" s="181"/>
      <c r="J177" s="181"/>
      <c r="K177" s="181"/>
      <c r="L177" s="372"/>
      <c r="M177" s="177"/>
      <c r="N177" s="84"/>
    </row>
    <row r="178" spans="1:14" x14ac:dyDescent="0.25">
      <c r="A178" s="69"/>
      <c r="B178" s="183"/>
      <c r="C178" s="364"/>
      <c r="D178" s="359"/>
      <c r="E178" s="365"/>
      <c r="F178" s="181"/>
      <c r="G178" s="181"/>
      <c r="H178" s="181"/>
      <c r="I178" s="181"/>
      <c r="J178" s="181"/>
      <c r="K178" s="181"/>
      <c r="L178" s="372"/>
      <c r="M178" s="177"/>
      <c r="N178" s="84"/>
    </row>
    <row r="179" spans="1:14" x14ac:dyDescent="0.25">
      <c r="A179" s="69" t="s">
        <v>99</v>
      </c>
      <c r="B179" s="367" t="s">
        <v>100</v>
      </c>
      <c r="C179" s="180" t="s">
        <v>101</v>
      </c>
      <c r="D179" s="368" t="s">
        <v>102</v>
      </c>
      <c r="E179" s="181"/>
      <c r="F179" s="181"/>
      <c r="G179" s="181"/>
      <c r="H179" s="181"/>
      <c r="I179" s="181"/>
      <c r="J179" s="182"/>
      <c r="K179" s="182">
        <f t="shared" ref="K179:K187" si="27">L179/12</f>
        <v>368607.89999999997</v>
      </c>
      <c r="L179" s="375">
        <v>4423294.8</v>
      </c>
      <c r="M179" s="177"/>
      <c r="N179" s="84"/>
    </row>
    <row r="180" spans="1:14" x14ac:dyDescent="0.25">
      <c r="A180" s="69" t="s">
        <v>99</v>
      </c>
      <c r="B180" s="367" t="s">
        <v>106</v>
      </c>
      <c r="C180" s="180" t="s">
        <v>101</v>
      </c>
      <c r="D180" s="368" t="s">
        <v>107</v>
      </c>
      <c r="E180" s="181"/>
      <c r="F180" s="181"/>
      <c r="G180" s="181"/>
      <c r="H180" s="181"/>
      <c r="I180" s="181"/>
      <c r="J180" s="182"/>
      <c r="K180" s="182">
        <f t="shared" si="27"/>
        <v>123214.36</v>
      </c>
      <c r="L180" s="375">
        <v>1478572.32</v>
      </c>
      <c r="M180" s="177"/>
      <c r="N180" s="84"/>
    </row>
    <row r="181" spans="1:14" x14ac:dyDescent="0.25">
      <c r="A181" s="69" t="s">
        <v>99</v>
      </c>
      <c r="B181" s="367" t="s">
        <v>108</v>
      </c>
      <c r="C181" s="180" t="s">
        <v>101</v>
      </c>
      <c r="D181" s="368" t="s">
        <v>109</v>
      </c>
      <c r="E181" s="181"/>
      <c r="F181" s="181"/>
      <c r="G181" s="181"/>
      <c r="H181" s="181"/>
      <c r="I181" s="181"/>
      <c r="J181" s="182"/>
      <c r="K181" s="182">
        <f t="shared" si="27"/>
        <v>706538.54</v>
      </c>
      <c r="L181" s="375">
        <v>8478462.4800000004</v>
      </c>
      <c r="M181" s="177"/>
      <c r="N181" s="84"/>
    </row>
    <row r="182" spans="1:14" x14ac:dyDescent="0.25">
      <c r="A182" s="69" t="s">
        <v>99</v>
      </c>
      <c r="B182" s="367" t="s">
        <v>110</v>
      </c>
      <c r="C182" s="180" t="s">
        <v>101</v>
      </c>
      <c r="D182" s="368" t="s">
        <v>111</v>
      </c>
      <c r="E182" s="181"/>
      <c r="F182" s="181"/>
      <c r="G182" s="181"/>
      <c r="H182" s="181"/>
      <c r="I182" s="181"/>
      <c r="J182" s="182"/>
      <c r="K182" s="182">
        <f t="shared" si="27"/>
        <v>2686</v>
      </c>
      <c r="L182" s="375">
        <v>32232</v>
      </c>
      <c r="M182" s="177"/>
      <c r="N182" s="84"/>
    </row>
    <row r="183" spans="1:14" x14ac:dyDescent="0.25">
      <c r="A183" s="69" t="s">
        <v>99</v>
      </c>
      <c r="B183" s="367" t="s">
        <v>112</v>
      </c>
      <c r="C183" s="180" t="s">
        <v>101</v>
      </c>
      <c r="D183" s="368" t="s">
        <v>113</v>
      </c>
      <c r="E183" s="181"/>
      <c r="F183" s="181"/>
      <c r="G183" s="181"/>
      <c r="H183" s="181"/>
      <c r="I183" s="181"/>
      <c r="J183" s="182"/>
      <c r="K183" s="182">
        <f t="shared" si="27"/>
        <v>10156.146666666666</v>
      </c>
      <c r="L183" s="375">
        <v>121873.76</v>
      </c>
      <c r="M183" s="177"/>
      <c r="N183" s="84"/>
    </row>
    <row r="184" spans="1:14" x14ac:dyDescent="0.25">
      <c r="A184" s="69" t="s">
        <v>99</v>
      </c>
      <c r="B184" s="367" t="s">
        <v>114</v>
      </c>
      <c r="C184" s="180" t="s">
        <v>101</v>
      </c>
      <c r="D184" s="368" t="s">
        <v>115</v>
      </c>
      <c r="E184" s="181"/>
      <c r="F184" s="181"/>
      <c r="G184" s="181"/>
      <c r="H184" s="181"/>
      <c r="I184" s="181"/>
      <c r="J184" s="182"/>
      <c r="K184" s="182">
        <f t="shared" si="27"/>
        <v>240261.89333333334</v>
      </c>
      <c r="L184" s="375">
        <v>2883142.72</v>
      </c>
      <c r="M184" s="177"/>
      <c r="N184" s="84"/>
    </row>
    <row r="185" spans="1:14" x14ac:dyDescent="0.25">
      <c r="A185" s="69" t="s">
        <v>99</v>
      </c>
      <c r="B185" s="367" t="s">
        <v>117</v>
      </c>
      <c r="C185" s="180" t="s">
        <v>101</v>
      </c>
      <c r="D185" s="368" t="s">
        <v>118</v>
      </c>
      <c r="E185" s="181"/>
      <c r="F185" s="181"/>
      <c r="G185" s="181"/>
      <c r="H185" s="181"/>
      <c r="I185" s="181"/>
      <c r="J185" s="182"/>
      <c r="K185" s="182">
        <f t="shared" si="27"/>
        <v>501494.45999999996</v>
      </c>
      <c r="L185" s="375">
        <v>6017933.5199999996</v>
      </c>
      <c r="M185" s="177"/>
      <c r="N185" s="84"/>
    </row>
    <row r="186" spans="1:14" x14ac:dyDescent="0.25">
      <c r="A186" s="69" t="s">
        <v>99</v>
      </c>
      <c r="B186" s="367" t="s">
        <v>119</v>
      </c>
      <c r="C186" s="180" t="s">
        <v>101</v>
      </c>
      <c r="D186" s="368" t="s">
        <v>120</v>
      </c>
      <c r="E186" s="181"/>
      <c r="F186" s="181"/>
      <c r="G186" s="181"/>
      <c r="H186" s="181"/>
      <c r="I186" s="181"/>
      <c r="J186" s="182"/>
      <c r="K186" s="182">
        <f t="shared" si="27"/>
        <v>24700</v>
      </c>
      <c r="L186" s="375">
        <v>296400</v>
      </c>
      <c r="M186" s="177"/>
      <c r="N186" s="84"/>
    </row>
    <row r="187" spans="1:14" x14ac:dyDescent="0.25">
      <c r="A187" s="69" t="s">
        <v>99</v>
      </c>
      <c r="B187" s="367" t="s">
        <v>121</v>
      </c>
      <c r="C187" s="183" t="s">
        <v>101</v>
      </c>
      <c r="D187" s="368" t="s">
        <v>122</v>
      </c>
      <c r="E187" s="181"/>
      <c r="F187" s="181"/>
      <c r="G187" s="181"/>
      <c r="H187" s="181"/>
      <c r="I187" s="181"/>
      <c r="J187" s="182"/>
      <c r="K187" s="182">
        <f t="shared" si="27"/>
        <v>33040</v>
      </c>
      <c r="L187" s="375">
        <v>396480</v>
      </c>
      <c r="M187" s="177"/>
      <c r="N187" s="84"/>
    </row>
    <row r="188" spans="1:14" x14ac:dyDescent="0.25">
      <c r="A188" s="69"/>
      <c r="B188" s="183"/>
      <c r="C188" s="69"/>
      <c r="D188" s="359"/>
      <c r="E188" s="184" t="s">
        <v>123</v>
      </c>
      <c r="F188" s="181"/>
      <c r="G188" s="181"/>
      <c r="H188" s="181"/>
      <c r="I188" s="184"/>
      <c r="J188" s="185"/>
      <c r="K188" s="185">
        <f t="shared" ref="K188:L188" si="28">SUM(K179:K187)</f>
        <v>2010699.3</v>
      </c>
      <c r="L188" s="185">
        <f t="shared" si="28"/>
        <v>24128391.600000001</v>
      </c>
      <c r="M188" s="177"/>
      <c r="N188" s="84"/>
    </row>
    <row r="189" spans="1:14" x14ac:dyDescent="0.25">
      <c r="A189" s="69"/>
      <c r="B189" s="183"/>
      <c r="C189" s="69"/>
      <c r="D189" s="359"/>
      <c r="E189" s="181"/>
      <c r="F189" s="181"/>
      <c r="G189" s="181"/>
      <c r="H189" s="181"/>
      <c r="I189" s="184"/>
      <c r="J189" s="185"/>
      <c r="K189" s="185"/>
      <c r="L189" s="185"/>
      <c r="M189" s="177"/>
      <c r="N189" s="84"/>
    </row>
    <row r="190" spans="1:14" x14ac:dyDescent="0.25">
      <c r="A190" s="69" t="s">
        <v>99</v>
      </c>
      <c r="B190" s="180">
        <v>2111</v>
      </c>
      <c r="C190" s="179" t="s">
        <v>101</v>
      </c>
      <c r="D190" s="64" t="s">
        <v>125</v>
      </c>
      <c r="E190" s="181"/>
      <c r="F190" s="181"/>
      <c r="G190" s="181"/>
      <c r="H190" s="181"/>
      <c r="I190" s="184"/>
      <c r="J190" s="185"/>
      <c r="K190" s="74">
        <f t="shared" ref="K190:K193" si="29">L190/12</f>
        <v>458.33333333333331</v>
      </c>
      <c r="L190" s="182">
        <v>5500</v>
      </c>
      <c r="M190" s="177"/>
      <c r="N190" s="84"/>
    </row>
    <row r="191" spans="1:14" x14ac:dyDescent="0.25">
      <c r="A191" s="69" t="s">
        <v>99</v>
      </c>
      <c r="B191" s="180">
        <v>2141</v>
      </c>
      <c r="C191" s="180" t="s">
        <v>101</v>
      </c>
      <c r="D191" s="64" t="s">
        <v>168</v>
      </c>
      <c r="E191" s="181"/>
      <c r="F191" s="181"/>
      <c r="G191" s="181"/>
      <c r="H191" s="181"/>
      <c r="I191" s="181"/>
      <c r="J191" s="74"/>
      <c r="K191" s="74">
        <f t="shared" si="29"/>
        <v>5150</v>
      </c>
      <c r="L191" s="182">
        <v>61800</v>
      </c>
      <c r="M191" s="177"/>
      <c r="N191" s="84"/>
    </row>
    <row r="192" spans="1:14" x14ac:dyDescent="0.25">
      <c r="A192" s="69" t="s">
        <v>99</v>
      </c>
      <c r="B192" s="180">
        <v>2611</v>
      </c>
      <c r="C192" s="180" t="s">
        <v>101</v>
      </c>
      <c r="D192" s="64" t="s">
        <v>129</v>
      </c>
      <c r="E192" s="181"/>
      <c r="F192" s="181"/>
      <c r="G192" s="181"/>
      <c r="H192" s="181"/>
      <c r="I192" s="181"/>
      <c r="J192" s="74"/>
      <c r="K192" s="74">
        <f t="shared" si="29"/>
        <v>36906.25</v>
      </c>
      <c r="L192" s="182">
        <v>442875</v>
      </c>
      <c r="M192" s="177"/>
      <c r="N192" s="84"/>
    </row>
    <row r="193" spans="1:14" x14ac:dyDescent="0.25">
      <c r="A193" s="69" t="s">
        <v>99</v>
      </c>
      <c r="B193" s="180">
        <v>2911</v>
      </c>
      <c r="C193" s="180" t="s">
        <v>101</v>
      </c>
      <c r="D193" s="64" t="s">
        <v>148</v>
      </c>
      <c r="E193" s="181"/>
      <c r="F193" s="181"/>
      <c r="G193" s="181"/>
      <c r="H193" s="181"/>
      <c r="I193" s="181"/>
      <c r="J193" s="74"/>
      <c r="K193" s="74">
        <f t="shared" si="29"/>
        <v>2125</v>
      </c>
      <c r="L193" s="182">
        <v>25500</v>
      </c>
      <c r="M193" s="177"/>
      <c r="N193" s="84"/>
    </row>
    <row r="194" spans="1:14" x14ac:dyDescent="0.25">
      <c r="A194" s="69"/>
      <c r="B194" s="69"/>
      <c r="C194" s="183"/>
      <c r="D194" s="181"/>
      <c r="E194" s="184" t="s">
        <v>123</v>
      </c>
      <c r="F194" s="181"/>
      <c r="G194" s="181"/>
      <c r="H194" s="181"/>
      <c r="I194" s="184"/>
      <c r="J194" s="185"/>
      <c r="K194" s="185">
        <f>SUM(K190:K193)</f>
        <v>44639.583333333336</v>
      </c>
      <c r="L194" s="185">
        <f>SUM(L190:L193)</f>
        <v>535675</v>
      </c>
      <c r="M194" s="177"/>
      <c r="N194" s="84"/>
    </row>
    <row r="195" spans="1:14" x14ac:dyDescent="0.25">
      <c r="A195" s="69"/>
      <c r="B195" s="69"/>
      <c r="C195" s="183"/>
      <c r="D195" s="181"/>
      <c r="E195" s="181"/>
      <c r="F195" s="181"/>
      <c r="G195" s="181"/>
      <c r="H195" s="181"/>
      <c r="I195" s="184"/>
      <c r="J195" s="185"/>
      <c r="K195" s="185"/>
      <c r="L195" s="185"/>
      <c r="M195" s="177"/>
      <c r="N195" s="84"/>
    </row>
    <row r="196" spans="1:14" x14ac:dyDescent="0.25">
      <c r="A196" s="69" t="s">
        <v>99</v>
      </c>
      <c r="B196" s="180">
        <v>3141</v>
      </c>
      <c r="C196" s="180" t="s">
        <v>101</v>
      </c>
      <c r="D196" s="64" t="s">
        <v>156</v>
      </c>
      <c r="E196" s="181"/>
      <c r="F196" s="181"/>
      <c r="G196" s="181"/>
      <c r="H196" s="181"/>
      <c r="I196" s="181"/>
      <c r="J196" s="74"/>
      <c r="K196" s="74">
        <f t="shared" ref="K196:K199" si="30">L196/12</f>
        <v>416.66666666666669</v>
      </c>
      <c r="L196" s="182">
        <v>5000</v>
      </c>
      <c r="M196" s="177"/>
      <c r="N196" s="84"/>
    </row>
    <row r="197" spans="1:14" x14ac:dyDescent="0.25">
      <c r="A197" s="69" t="s">
        <v>99</v>
      </c>
      <c r="B197" s="180">
        <v>3361</v>
      </c>
      <c r="C197" s="180" t="s">
        <v>101</v>
      </c>
      <c r="D197" s="64" t="s">
        <v>136</v>
      </c>
      <c r="E197" s="181"/>
      <c r="F197" s="181"/>
      <c r="G197" s="181"/>
      <c r="H197" s="181"/>
      <c r="I197" s="181"/>
      <c r="J197" s="74"/>
      <c r="K197" s="74">
        <f t="shared" si="30"/>
        <v>5937.5</v>
      </c>
      <c r="L197" s="182">
        <v>71250</v>
      </c>
      <c r="M197" s="177"/>
      <c r="N197" s="84"/>
    </row>
    <row r="198" spans="1:14" x14ac:dyDescent="0.25">
      <c r="A198" s="69" t="s">
        <v>99</v>
      </c>
      <c r="B198" s="180">
        <v>3521</v>
      </c>
      <c r="C198" s="180" t="s">
        <v>101</v>
      </c>
      <c r="D198" s="64" t="s">
        <v>138</v>
      </c>
      <c r="E198" s="181"/>
      <c r="F198" s="181"/>
      <c r="G198" s="181"/>
      <c r="H198" s="181"/>
      <c r="I198" s="181"/>
      <c r="J198" s="74"/>
      <c r="K198" s="74">
        <f t="shared" si="30"/>
        <v>1916.6666666666667</v>
      </c>
      <c r="L198" s="182">
        <v>23000</v>
      </c>
      <c r="M198" s="177"/>
      <c r="N198" s="84"/>
    </row>
    <row r="199" spans="1:14" x14ac:dyDescent="0.25">
      <c r="A199" s="69" t="s">
        <v>99</v>
      </c>
      <c r="B199" s="179" t="s">
        <v>203</v>
      </c>
      <c r="C199" s="180" t="s">
        <v>101</v>
      </c>
      <c r="D199" s="64" t="s">
        <v>144</v>
      </c>
      <c r="E199" s="181"/>
      <c r="F199" s="181"/>
      <c r="G199" s="181"/>
      <c r="H199" s="181"/>
      <c r="I199" s="181"/>
      <c r="J199" s="74"/>
      <c r="K199" s="74">
        <f t="shared" si="30"/>
        <v>3339.5833333333335</v>
      </c>
      <c r="L199" s="182">
        <v>40075</v>
      </c>
      <c r="M199" s="177"/>
      <c r="N199" s="84"/>
    </row>
    <row r="200" spans="1:14" x14ac:dyDescent="0.25">
      <c r="A200" s="69"/>
      <c r="B200" s="69"/>
      <c r="C200" s="183"/>
      <c r="D200" s="181"/>
      <c r="E200" s="184" t="s">
        <v>123</v>
      </c>
      <c r="F200" s="181"/>
      <c r="G200" s="181"/>
      <c r="H200" s="181"/>
      <c r="I200" s="184"/>
      <c r="J200" s="185"/>
      <c r="K200" s="185">
        <f t="shared" ref="K200:L200" si="31">SUM(K196:K199)</f>
        <v>11610.416666666668</v>
      </c>
      <c r="L200" s="185">
        <f t="shared" si="31"/>
        <v>139325</v>
      </c>
      <c r="M200" s="177"/>
      <c r="N200" s="84"/>
    </row>
    <row r="201" spans="1:14" x14ac:dyDescent="0.25">
      <c r="A201" s="69"/>
      <c r="B201" s="69"/>
      <c r="C201" s="183"/>
      <c r="D201" s="181"/>
      <c r="E201" s="181"/>
      <c r="F201" s="181"/>
      <c r="G201" s="181"/>
      <c r="H201" s="181"/>
      <c r="I201" s="184"/>
      <c r="J201" s="185"/>
      <c r="K201" s="185"/>
      <c r="L201" s="185"/>
      <c r="M201" s="177"/>
      <c r="N201" s="84"/>
    </row>
    <row r="202" spans="1:14" x14ac:dyDescent="0.25">
      <c r="A202" s="69"/>
      <c r="B202" s="183"/>
      <c r="C202" s="69"/>
      <c r="D202" s="181"/>
      <c r="E202" s="184" t="s">
        <v>146</v>
      </c>
      <c r="F202" s="181"/>
      <c r="G202" s="181"/>
      <c r="H202" s="181"/>
      <c r="I202" s="184"/>
      <c r="J202" s="191"/>
      <c r="K202" s="191">
        <f>SUM(K188+K194+K200)</f>
        <v>2066949.3</v>
      </c>
      <c r="L202" s="191">
        <f>SUM(L188+L194+L200)</f>
        <v>24803391.600000001</v>
      </c>
      <c r="M202" s="177"/>
      <c r="N202" s="84"/>
    </row>
    <row r="203" spans="1:14" x14ac:dyDescent="0.25">
      <c r="A203" s="69"/>
      <c r="B203" s="183"/>
      <c r="C203" s="69"/>
      <c r="D203" s="181"/>
      <c r="E203" s="366"/>
      <c r="F203" s="181"/>
      <c r="G203" s="181"/>
      <c r="H203" s="181"/>
      <c r="I203" s="184"/>
      <c r="J203" s="191"/>
      <c r="K203" s="191"/>
      <c r="L203" s="191"/>
      <c r="M203" s="177"/>
      <c r="N203" s="84"/>
    </row>
    <row r="204" spans="1:14" x14ac:dyDescent="0.25">
      <c r="A204" s="359" t="s">
        <v>82</v>
      </c>
      <c r="B204" s="361">
        <v>1</v>
      </c>
      <c r="C204" s="69"/>
      <c r="D204" s="359" t="s">
        <v>83</v>
      </c>
      <c r="E204" s="366"/>
      <c r="F204" s="181"/>
      <c r="G204" s="181"/>
      <c r="H204" s="181"/>
      <c r="I204" s="184"/>
      <c r="J204" s="191"/>
      <c r="K204" s="191"/>
      <c r="L204" s="191"/>
      <c r="M204" s="177"/>
      <c r="N204" s="84"/>
    </row>
    <row r="205" spans="1:14" x14ac:dyDescent="0.25">
      <c r="A205" s="359" t="s">
        <v>84</v>
      </c>
      <c r="B205" s="361">
        <v>3</v>
      </c>
      <c r="C205" s="69"/>
      <c r="D205" s="359" t="s">
        <v>174</v>
      </c>
      <c r="E205" s="366"/>
      <c r="F205" s="181"/>
      <c r="G205" s="181"/>
      <c r="H205" s="181"/>
      <c r="I205" s="184"/>
      <c r="J205" s="191"/>
      <c r="K205" s="191"/>
      <c r="L205" s="191"/>
      <c r="M205" s="177"/>
      <c r="N205" s="84"/>
    </row>
    <row r="206" spans="1:14" x14ac:dyDescent="0.25">
      <c r="A206" s="359" t="s">
        <v>87</v>
      </c>
      <c r="B206" s="361">
        <v>1</v>
      </c>
      <c r="C206" s="69"/>
      <c r="D206" s="359" t="s">
        <v>175</v>
      </c>
      <c r="E206" s="366"/>
      <c r="F206" s="181"/>
      <c r="G206" s="181"/>
      <c r="H206" s="181"/>
      <c r="I206" s="184"/>
      <c r="J206" s="191"/>
      <c r="K206" s="191"/>
      <c r="L206" s="191"/>
      <c r="M206" s="177"/>
      <c r="N206" s="84"/>
    </row>
    <row r="207" spans="1:14" x14ac:dyDescent="0.25">
      <c r="A207" s="359" t="s">
        <v>90</v>
      </c>
      <c r="B207" s="360" t="s">
        <v>72</v>
      </c>
      <c r="C207" s="360"/>
      <c r="D207" s="184" t="s">
        <v>73</v>
      </c>
      <c r="E207" s="366"/>
      <c r="F207" s="181"/>
      <c r="G207" s="181"/>
      <c r="H207" s="181"/>
      <c r="I207" s="184"/>
      <c r="J207" s="191"/>
      <c r="K207" s="191"/>
      <c r="L207" s="191"/>
      <c r="M207" s="177"/>
      <c r="N207" s="84"/>
    </row>
    <row r="208" spans="1:14" x14ac:dyDescent="0.25">
      <c r="A208" s="359" t="s">
        <v>93</v>
      </c>
      <c r="B208" s="360" t="s">
        <v>91</v>
      </c>
      <c r="C208" s="360"/>
      <c r="D208" s="184" t="s">
        <v>105</v>
      </c>
      <c r="E208" s="366"/>
      <c r="F208" s="181"/>
      <c r="G208" s="181"/>
      <c r="H208" s="181"/>
      <c r="I208" s="184"/>
      <c r="J208" s="191"/>
      <c r="K208" s="191"/>
      <c r="L208" s="191"/>
      <c r="M208" s="177"/>
      <c r="N208" s="84"/>
    </row>
    <row r="209" spans="1:14" x14ac:dyDescent="0.25">
      <c r="A209" s="69"/>
      <c r="B209" s="183"/>
      <c r="C209" s="69"/>
      <c r="D209" s="181"/>
      <c r="E209" s="366"/>
      <c r="F209" s="181"/>
      <c r="G209" s="181"/>
      <c r="H209" s="181"/>
      <c r="I209" s="184"/>
      <c r="J209" s="191"/>
      <c r="K209" s="191"/>
      <c r="L209" s="191"/>
      <c r="M209" s="177"/>
      <c r="N209" s="84"/>
    </row>
    <row r="210" spans="1:14" x14ac:dyDescent="0.25">
      <c r="A210" s="69"/>
      <c r="B210" s="183"/>
      <c r="C210" s="364" t="s">
        <v>217</v>
      </c>
      <c r="D210" s="184" t="s">
        <v>96</v>
      </c>
      <c r="E210" s="365" t="s">
        <v>218</v>
      </c>
      <c r="F210" s="181"/>
      <c r="G210" s="181"/>
      <c r="H210" s="181"/>
      <c r="I210" s="181"/>
      <c r="J210" s="181"/>
      <c r="K210" s="181"/>
      <c r="L210" s="372"/>
      <c r="M210" s="177"/>
      <c r="N210" s="84"/>
    </row>
    <row r="211" spans="1:14" x14ac:dyDescent="0.25">
      <c r="A211" s="69"/>
      <c r="B211" s="183"/>
      <c r="C211" s="364"/>
      <c r="D211" s="359"/>
      <c r="E211" s="365"/>
      <c r="F211" s="181"/>
      <c r="G211" s="181"/>
      <c r="H211" s="181"/>
      <c r="I211" s="181"/>
      <c r="J211" s="181"/>
      <c r="K211" s="181"/>
      <c r="L211" s="372"/>
      <c r="M211" s="177"/>
      <c r="N211" s="84"/>
    </row>
    <row r="212" spans="1:14" x14ac:dyDescent="0.25">
      <c r="A212" s="69" t="s">
        <v>99</v>
      </c>
      <c r="B212" s="367" t="s">
        <v>100</v>
      </c>
      <c r="C212" s="180" t="s">
        <v>101</v>
      </c>
      <c r="D212" s="368" t="s">
        <v>102</v>
      </c>
      <c r="E212" s="181"/>
      <c r="F212" s="181"/>
      <c r="G212" s="181"/>
      <c r="H212" s="181"/>
      <c r="I212" s="181"/>
      <c r="J212" s="182"/>
      <c r="K212" s="182">
        <f t="shared" ref="K212:K220" si="32">L212/12</f>
        <v>237820.66</v>
      </c>
      <c r="L212" s="375">
        <v>2853847.92</v>
      </c>
      <c r="M212" s="177"/>
      <c r="N212" s="84"/>
    </row>
    <row r="213" spans="1:14" x14ac:dyDescent="0.25">
      <c r="A213" s="69" t="s">
        <v>99</v>
      </c>
      <c r="B213" s="367" t="s">
        <v>106</v>
      </c>
      <c r="C213" s="180" t="s">
        <v>101</v>
      </c>
      <c r="D213" s="368" t="s">
        <v>107</v>
      </c>
      <c r="E213" s="181"/>
      <c r="F213" s="181"/>
      <c r="G213" s="181"/>
      <c r="H213" s="181"/>
      <c r="I213" s="181"/>
      <c r="J213" s="182"/>
      <c r="K213" s="182">
        <f t="shared" si="32"/>
        <v>49237.56</v>
      </c>
      <c r="L213" s="375">
        <v>590850.72</v>
      </c>
      <c r="M213" s="177"/>
      <c r="N213" s="84"/>
    </row>
    <row r="214" spans="1:14" x14ac:dyDescent="0.25">
      <c r="A214" s="69" t="s">
        <v>99</v>
      </c>
      <c r="B214" s="367" t="s">
        <v>108</v>
      </c>
      <c r="C214" s="180" t="s">
        <v>101</v>
      </c>
      <c r="D214" s="368" t="s">
        <v>109</v>
      </c>
      <c r="E214" s="181"/>
      <c r="F214" s="181"/>
      <c r="G214" s="181"/>
      <c r="H214" s="181"/>
      <c r="I214" s="181"/>
      <c r="J214" s="182"/>
      <c r="K214" s="182">
        <f t="shared" si="32"/>
        <v>355971.04000000004</v>
      </c>
      <c r="L214" s="375">
        <v>4271652.4800000004</v>
      </c>
      <c r="M214" s="177"/>
      <c r="N214" s="84"/>
    </row>
    <row r="215" spans="1:14" x14ac:dyDescent="0.25">
      <c r="A215" s="69" t="s">
        <v>99</v>
      </c>
      <c r="B215" s="367" t="s">
        <v>110</v>
      </c>
      <c r="C215" s="180" t="s">
        <v>101</v>
      </c>
      <c r="D215" s="368" t="s">
        <v>111</v>
      </c>
      <c r="E215" s="181"/>
      <c r="F215" s="181"/>
      <c r="G215" s="181"/>
      <c r="H215" s="181"/>
      <c r="I215" s="181"/>
      <c r="J215" s="182"/>
      <c r="K215" s="182">
        <f t="shared" si="32"/>
        <v>3211</v>
      </c>
      <c r="L215" s="375">
        <v>38532</v>
      </c>
      <c r="M215" s="177"/>
      <c r="N215" s="84"/>
    </row>
    <row r="216" spans="1:14" x14ac:dyDescent="0.25">
      <c r="A216" s="69" t="s">
        <v>99</v>
      </c>
      <c r="B216" s="367" t="s">
        <v>112</v>
      </c>
      <c r="C216" s="180" t="s">
        <v>101</v>
      </c>
      <c r="D216" s="368" t="s">
        <v>113</v>
      </c>
      <c r="E216" s="181"/>
      <c r="F216" s="181"/>
      <c r="G216" s="181"/>
      <c r="H216" s="181"/>
      <c r="I216" s="181"/>
      <c r="J216" s="182"/>
      <c r="K216" s="182">
        <f t="shared" si="32"/>
        <v>6219.6025</v>
      </c>
      <c r="L216" s="375">
        <v>74635.23</v>
      </c>
      <c r="M216" s="177"/>
      <c r="N216" s="84"/>
    </row>
    <row r="217" spans="1:14" x14ac:dyDescent="0.25">
      <c r="A217" s="69" t="s">
        <v>99</v>
      </c>
      <c r="B217" s="367" t="s">
        <v>114</v>
      </c>
      <c r="C217" s="180" t="s">
        <v>101</v>
      </c>
      <c r="D217" s="368" t="s">
        <v>115</v>
      </c>
      <c r="E217" s="181"/>
      <c r="F217" s="181"/>
      <c r="G217" s="181"/>
      <c r="H217" s="181"/>
      <c r="I217" s="181"/>
      <c r="J217" s="182"/>
      <c r="K217" s="182">
        <f t="shared" si="32"/>
        <v>119239.45833333333</v>
      </c>
      <c r="L217" s="375">
        <v>1430873.5</v>
      </c>
      <c r="M217" s="177"/>
      <c r="N217" s="84"/>
    </row>
    <row r="218" spans="1:14" x14ac:dyDescent="0.25">
      <c r="A218" s="69" t="s">
        <v>99</v>
      </c>
      <c r="B218" s="367" t="s">
        <v>117</v>
      </c>
      <c r="C218" s="180" t="s">
        <v>101</v>
      </c>
      <c r="D218" s="368" t="s">
        <v>118</v>
      </c>
      <c r="E218" s="181"/>
      <c r="F218" s="181"/>
      <c r="G218" s="181"/>
      <c r="H218" s="181"/>
      <c r="I218" s="181"/>
      <c r="J218" s="182"/>
      <c r="K218" s="182">
        <f t="shared" si="32"/>
        <v>194155.26</v>
      </c>
      <c r="L218" s="375">
        <v>2329863.12</v>
      </c>
      <c r="M218" s="177"/>
      <c r="N218" s="84"/>
    </row>
    <row r="219" spans="1:14" x14ac:dyDescent="0.25">
      <c r="A219" s="69" t="s">
        <v>99</v>
      </c>
      <c r="B219" s="367" t="s">
        <v>119</v>
      </c>
      <c r="C219" s="180" t="s">
        <v>101</v>
      </c>
      <c r="D219" s="368" t="s">
        <v>120</v>
      </c>
      <c r="E219" s="181"/>
      <c r="F219" s="181"/>
      <c r="G219" s="181"/>
      <c r="H219" s="181"/>
      <c r="I219" s="181"/>
      <c r="J219" s="182"/>
      <c r="K219" s="182">
        <f t="shared" si="32"/>
        <v>18050</v>
      </c>
      <c r="L219" s="375">
        <v>216600</v>
      </c>
      <c r="M219" s="177"/>
      <c r="N219" s="84"/>
    </row>
    <row r="220" spans="1:14" x14ac:dyDescent="0.25">
      <c r="A220" s="69" t="s">
        <v>99</v>
      </c>
      <c r="B220" s="367" t="s">
        <v>121</v>
      </c>
      <c r="C220" s="183" t="s">
        <v>101</v>
      </c>
      <c r="D220" s="368" t="s">
        <v>122</v>
      </c>
      <c r="E220" s="181"/>
      <c r="F220" s="181"/>
      <c r="G220" s="181"/>
      <c r="H220" s="181"/>
      <c r="I220" s="181"/>
      <c r="J220" s="182"/>
      <c r="K220" s="182">
        <f t="shared" si="32"/>
        <v>18714.166666666668</v>
      </c>
      <c r="L220" s="375">
        <v>224570</v>
      </c>
      <c r="M220" s="177"/>
      <c r="N220" s="84"/>
    </row>
    <row r="221" spans="1:14" x14ac:dyDescent="0.25">
      <c r="A221" s="69"/>
      <c r="B221" s="183"/>
      <c r="C221" s="69"/>
      <c r="D221" s="359"/>
      <c r="E221" s="184" t="s">
        <v>123</v>
      </c>
      <c r="F221" s="181"/>
      <c r="G221" s="181"/>
      <c r="H221" s="181"/>
      <c r="I221" s="184"/>
      <c r="J221" s="185"/>
      <c r="K221" s="185">
        <f t="shared" ref="K221:L221" si="33">SUM(K212:K220)</f>
        <v>1002618.7475000001</v>
      </c>
      <c r="L221" s="185">
        <f t="shared" si="33"/>
        <v>12031424.970000003</v>
      </c>
      <c r="M221" s="177"/>
      <c r="N221" s="84"/>
    </row>
    <row r="222" spans="1:14" x14ac:dyDescent="0.25">
      <c r="A222" s="69"/>
      <c r="B222" s="183"/>
      <c r="C222" s="69"/>
      <c r="D222" s="359"/>
      <c r="E222" s="181"/>
      <c r="F222" s="181"/>
      <c r="G222" s="181"/>
      <c r="H222" s="181"/>
      <c r="I222" s="184"/>
      <c r="J222" s="185"/>
      <c r="K222" s="185"/>
      <c r="L222" s="185"/>
      <c r="M222" s="177"/>
      <c r="N222" s="84"/>
    </row>
    <row r="223" spans="1:14" x14ac:dyDescent="0.25">
      <c r="A223" s="69" t="s">
        <v>99</v>
      </c>
      <c r="B223" s="179" t="s">
        <v>221</v>
      </c>
      <c r="C223" s="180" t="s">
        <v>101</v>
      </c>
      <c r="D223" s="64" t="s">
        <v>125</v>
      </c>
      <c r="E223" s="181"/>
      <c r="F223" s="181"/>
      <c r="G223" s="181"/>
      <c r="H223" s="181"/>
      <c r="I223" s="181"/>
      <c r="J223" s="74"/>
      <c r="K223" s="74">
        <f t="shared" ref="K223:K225" si="34">L223/12</f>
        <v>1027.0833333333333</v>
      </c>
      <c r="L223" s="182">
        <v>12325</v>
      </c>
      <c r="M223" s="177"/>
      <c r="N223" s="84"/>
    </row>
    <row r="224" spans="1:14" x14ac:dyDescent="0.25">
      <c r="A224" s="69" t="s">
        <v>99</v>
      </c>
      <c r="B224" s="179" t="s">
        <v>223</v>
      </c>
      <c r="C224" s="180" t="s">
        <v>101</v>
      </c>
      <c r="D224" s="64" t="s">
        <v>224</v>
      </c>
      <c r="E224" s="181"/>
      <c r="F224" s="181"/>
      <c r="G224" s="181"/>
      <c r="H224" s="181"/>
      <c r="I224" s="181"/>
      <c r="J224" s="74"/>
      <c r="K224" s="182">
        <f t="shared" si="34"/>
        <v>7366.666666666667</v>
      </c>
      <c r="L224" s="182">
        <v>88400</v>
      </c>
      <c r="M224" s="177"/>
      <c r="N224" s="84"/>
    </row>
    <row r="225" spans="1:14" x14ac:dyDescent="0.25">
      <c r="A225" s="69" t="s">
        <v>99</v>
      </c>
      <c r="B225" s="179" t="s">
        <v>225</v>
      </c>
      <c r="C225" s="180" t="s">
        <v>101</v>
      </c>
      <c r="D225" s="64" t="s">
        <v>129</v>
      </c>
      <c r="E225" s="181"/>
      <c r="F225" s="181"/>
      <c r="G225" s="181"/>
      <c r="H225" s="181"/>
      <c r="I225" s="181"/>
      <c r="J225" s="74"/>
      <c r="K225" s="74">
        <f t="shared" si="34"/>
        <v>2041.6666666666667</v>
      </c>
      <c r="L225" s="182">
        <v>24500</v>
      </c>
      <c r="M225" s="177"/>
      <c r="N225" s="84"/>
    </row>
    <row r="226" spans="1:14" x14ac:dyDescent="0.25">
      <c r="A226" s="69"/>
      <c r="B226" s="69"/>
      <c r="C226" s="183"/>
      <c r="D226" s="181"/>
      <c r="E226" s="184" t="s">
        <v>123</v>
      </c>
      <c r="F226" s="181"/>
      <c r="G226" s="181"/>
      <c r="H226" s="181"/>
      <c r="I226" s="184"/>
      <c r="J226" s="185"/>
      <c r="K226" s="185">
        <f>SUM(K223:K225)</f>
        <v>10435.416666666666</v>
      </c>
      <c r="L226" s="185">
        <f>SUM(L223:L225)</f>
        <v>125225</v>
      </c>
      <c r="M226" s="177"/>
      <c r="N226" s="84"/>
    </row>
    <row r="227" spans="1:14" x14ac:dyDescent="0.25">
      <c r="A227" s="69"/>
      <c r="B227" s="69"/>
      <c r="C227" s="183"/>
      <c r="D227" s="181"/>
      <c r="E227" s="181"/>
      <c r="F227" s="181"/>
      <c r="G227" s="181"/>
      <c r="H227" s="181"/>
      <c r="I227" s="184"/>
      <c r="J227" s="191"/>
      <c r="K227" s="191"/>
      <c r="L227" s="185"/>
      <c r="M227" s="177"/>
      <c r="N227" s="84"/>
    </row>
    <row r="228" spans="1:14" x14ac:dyDescent="0.25">
      <c r="A228" s="69" t="s">
        <v>99</v>
      </c>
      <c r="B228" s="179" t="s">
        <v>228</v>
      </c>
      <c r="C228" s="180" t="s">
        <v>101</v>
      </c>
      <c r="D228" s="64" t="s">
        <v>136</v>
      </c>
      <c r="E228" s="181"/>
      <c r="F228" s="181"/>
      <c r="G228" s="181"/>
      <c r="H228" s="181"/>
      <c r="I228" s="181"/>
      <c r="J228" s="74"/>
      <c r="K228" s="74">
        <f t="shared" ref="K228:K234" si="35">L228/12</f>
        <v>812.5</v>
      </c>
      <c r="L228" s="182">
        <v>9750</v>
      </c>
      <c r="M228" s="177"/>
      <c r="N228" s="84"/>
    </row>
    <row r="229" spans="1:14" x14ac:dyDescent="0.25">
      <c r="A229" s="69" t="s">
        <v>99</v>
      </c>
      <c r="B229" s="179" t="s">
        <v>230</v>
      </c>
      <c r="C229" s="180" t="s">
        <v>101</v>
      </c>
      <c r="D229" s="64" t="s">
        <v>199</v>
      </c>
      <c r="E229" s="181"/>
      <c r="F229" s="181"/>
      <c r="G229" s="181"/>
      <c r="H229" s="181"/>
      <c r="I229" s="181"/>
      <c r="J229" s="74"/>
      <c r="K229" s="74">
        <f t="shared" si="35"/>
        <v>3125</v>
      </c>
      <c r="L229" s="182">
        <v>37500</v>
      </c>
      <c r="M229" s="177"/>
      <c r="N229" s="84"/>
    </row>
    <row r="230" spans="1:14" x14ac:dyDescent="0.25">
      <c r="A230" s="70" t="s">
        <v>99</v>
      </c>
      <c r="B230" s="71" t="s">
        <v>231</v>
      </c>
      <c r="C230" s="66" t="s">
        <v>101</v>
      </c>
      <c r="D230" s="62" t="s">
        <v>232</v>
      </c>
      <c r="E230" s="72"/>
      <c r="F230" s="72"/>
      <c r="G230" s="72"/>
      <c r="H230" s="72"/>
      <c r="I230" s="72"/>
      <c r="J230" s="73"/>
      <c r="K230" s="74">
        <f t="shared" si="35"/>
        <v>250000</v>
      </c>
      <c r="L230" s="68">
        <v>3000000</v>
      </c>
      <c r="M230" s="177"/>
      <c r="N230" s="84"/>
    </row>
    <row r="231" spans="1:14" x14ac:dyDescent="0.25">
      <c r="A231" s="70" t="s">
        <v>99</v>
      </c>
      <c r="B231" s="71" t="s">
        <v>233</v>
      </c>
      <c r="C231" s="66" t="s">
        <v>101</v>
      </c>
      <c r="D231" s="62" t="s">
        <v>234</v>
      </c>
      <c r="E231" s="72"/>
      <c r="F231" s="72"/>
      <c r="G231" s="72"/>
      <c r="H231" s="72"/>
      <c r="I231" s="72"/>
      <c r="J231" s="73"/>
      <c r="K231" s="74">
        <f t="shared" si="35"/>
        <v>5906.3666666666659</v>
      </c>
      <c r="L231" s="68">
        <v>70876.399999999994</v>
      </c>
      <c r="M231" s="177"/>
      <c r="N231" s="84"/>
    </row>
    <row r="232" spans="1:14" x14ac:dyDescent="0.25">
      <c r="A232" s="69" t="s">
        <v>99</v>
      </c>
      <c r="B232" s="179" t="s">
        <v>236</v>
      </c>
      <c r="C232" s="180" t="s">
        <v>101</v>
      </c>
      <c r="D232" s="64" t="s">
        <v>237</v>
      </c>
      <c r="E232" s="181"/>
      <c r="F232" s="181"/>
      <c r="G232" s="181"/>
      <c r="H232" s="181"/>
      <c r="I232" s="181"/>
      <c r="J232" s="74"/>
      <c r="K232" s="74">
        <f t="shared" si="35"/>
        <v>1000</v>
      </c>
      <c r="L232" s="182">
        <v>12000</v>
      </c>
      <c r="M232" s="177"/>
      <c r="N232" s="84"/>
    </row>
    <row r="233" spans="1:14" x14ac:dyDescent="0.25">
      <c r="A233" s="69" t="s">
        <v>99</v>
      </c>
      <c r="B233" s="179" t="s">
        <v>238</v>
      </c>
      <c r="C233" s="180" t="s">
        <v>101</v>
      </c>
      <c r="D233" s="64" t="s">
        <v>239</v>
      </c>
      <c r="E233" s="181"/>
      <c r="F233" s="181"/>
      <c r="G233" s="181"/>
      <c r="H233" s="181"/>
      <c r="I233" s="181"/>
      <c r="J233" s="74"/>
      <c r="K233" s="74">
        <f t="shared" si="35"/>
        <v>625</v>
      </c>
      <c r="L233" s="182">
        <v>7500</v>
      </c>
      <c r="M233" s="177"/>
      <c r="N233" s="84"/>
    </row>
    <row r="234" spans="1:14" x14ac:dyDescent="0.25">
      <c r="A234" s="69" t="s">
        <v>99</v>
      </c>
      <c r="B234" s="179" t="s">
        <v>203</v>
      </c>
      <c r="C234" s="180" t="s">
        <v>101</v>
      </c>
      <c r="D234" s="64" t="s">
        <v>144</v>
      </c>
      <c r="E234" s="181"/>
      <c r="F234" s="181"/>
      <c r="G234" s="181"/>
      <c r="H234" s="181"/>
      <c r="I234" s="181"/>
      <c r="J234" s="74"/>
      <c r="K234" s="74">
        <f t="shared" si="35"/>
        <v>1250</v>
      </c>
      <c r="L234" s="182">
        <v>15000</v>
      </c>
      <c r="M234" s="177"/>
      <c r="N234" s="84"/>
    </row>
    <row r="235" spans="1:14" x14ac:dyDescent="0.25">
      <c r="A235" s="69"/>
      <c r="B235" s="183"/>
      <c r="C235" s="69"/>
      <c r="D235" s="69"/>
      <c r="E235" s="184" t="s">
        <v>123</v>
      </c>
      <c r="F235" s="181"/>
      <c r="G235" s="181"/>
      <c r="H235" s="181"/>
      <c r="I235" s="184"/>
      <c r="J235" s="191"/>
      <c r="K235" s="191">
        <f>SUM(K228:K234)</f>
        <v>262718.8666666667</v>
      </c>
      <c r="L235" s="191">
        <f>SUM(L228:L234)</f>
        <v>3152626.4</v>
      </c>
      <c r="M235" s="177"/>
      <c r="N235" s="84"/>
    </row>
    <row r="236" spans="1:14" x14ac:dyDescent="0.25">
      <c r="A236" s="69"/>
      <c r="B236" s="183"/>
      <c r="C236" s="69"/>
      <c r="D236" s="69"/>
      <c r="E236" s="366"/>
      <c r="F236" s="181"/>
      <c r="G236" s="181"/>
      <c r="H236" s="181"/>
      <c r="I236" s="184"/>
      <c r="J236" s="191"/>
      <c r="K236" s="191"/>
      <c r="L236" s="191"/>
      <c r="M236" s="177"/>
      <c r="N236" s="84"/>
    </row>
    <row r="237" spans="1:14" x14ac:dyDescent="0.25">
      <c r="A237" s="69"/>
      <c r="B237" s="183"/>
      <c r="C237" s="69"/>
      <c r="D237" s="69"/>
      <c r="E237" s="184" t="s">
        <v>146</v>
      </c>
      <c r="F237" s="181"/>
      <c r="G237" s="181"/>
      <c r="H237" s="181"/>
      <c r="I237" s="184"/>
      <c r="J237" s="191"/>
      <c r="K237" s="191">
        <f>SUM(K235,K226,K221)</f>
        <v>1275773.0308333335</v>
      </c>
      <c r="L237" s="191">
        <f>SUM(L221+L226+L235)</f>
        <v>15309276.370000003</v>
      </c>
      <c r="M237" s="177"/>
      <c r="N237" s="84"/>
    </row>
    <row r="238" spans="1:14" x14ac:dyDescent="0.25">
      <c r="A238" s="69"/>
      <c r="B238" s="183"/>
      <c r="C238" s="69"/>
      <c r="D238" s="69"/>
      <c r="E238" s="366"/>
      <c r="F238" s="181"/>
      <c r="G238" s="181"/>
      <c r="H238" s="181"/>
      <c r="I238" s="184"/>
      <c r="J238" s="191"/>
      <c r="K238" s="191"/>
      <c r="L238" s="191"/>
      <c r="M238" s="177"/>
      <c r="N238" s="84"/>
    </row>
    <row r="239" spans="1:14" x14ac:dyDescent="0.25">
      <c r="A239" s="359" t="s">
        <v>82</v>
      </c>
      <c r="B239" s="361">
        <v>1</v>
      </c>
      <c r="C239" s="69"/>
      <c r="D239" s="359" t="s">
        <v>83</v>
      </c>
      <c r="E239" s="366"/>
      <c r="F239" s="181"/>
      <c r="G239" s="181"/>
      <c r="H239" s="181"/>
      <c r="I239" s="184"/>
      <c r="J239" s="191"/>
      <c r="K239" s="191"/>
      <c r="L239" s="191"/>
      <c r="M239" s="177"/>
      <c r="N239" s="84"/>
    </row>
    <row r="240" spans="1:14" x14ac:dyDescent="0.25">
      <c r="A240" s="359" t="s">
        <v>84</v>
      </c>
      <c r="B240" s="361">
        <v>3</v>
      </c>
      <c r="C240" s="69"/>
      <c r="D240" s="359" t="s">
        <v>174</v>
      </c>
      <c r="E240" s="366"/>
      <c r="F240" s="181"/>
      <c r="G240" s="181"/>
      <c r="H240" s="181"/>
      <c r="I240" s="184"/>
      <c r="J240" s="191"/>
      <c r="K240" s="191"/>
      <c r="L240" s="191"/>
      <c r="M240" s="177"/>
      <c r="N240" s="84"/>
    </row>
    <row r="241" spans="1:14" x14ac:dyDescent="0.25">
      <c r="A241" s="359" t="s">
        <v>87</v>
      </c>
      <c r="B241" s="361">
        <v>1</v>
      </c>
      <c r="C241" s="69"/>
      <c r="D241" s="359" t="s">
        <v>175</v>
      </c>
      <c r="E241" s="366"/>
      <c r="F241" s="181"/>
      <c r="G241" s="181"/>
      <c r="H241" s="181"/>
      <c r="I241" s="184"/>
      <c r="J241" s="191"/>
      <c r="K241" s="191"/>
      <c r="L241" s="191"/>
      <c r="M241" s="177"/>
      <c r="N241" s="84"/>
    </row>
    <row r="242" spans="1:14" x14ac:dyDescent="0.25">
      <c r="A242" s="359" t="s">
        <v>90</v>
      </c>
      <c r="B242" s="360" t="s">
        <v>72</v>
      </c>
      <c r="C242" s="360"/>
      <c r="D242" s="184" t="s">
        <v>73</v>
      </c>
      <c r="E242" s="366"/>
      <c r="F242" s="181"/>
      <c r="G242" s="181"/>
      <c r="H242" s="181"/>
      <c r="I242" s="184"/>
      <c r="J242" s="191"/>
      <c r="K242" s="191"/>
      <c r="L242" s="191"/>
      <c r="M242" s="177"/>
      <c r="N242" s="84"/>
    </row>
    <row r="243" spans="1:14" x14ac:dyDescent="0.25">
      <c r="A243" s="359" t="s">
        <v>93</v>
      </c>
      <c r="B243" s="360" t="s">
        <v>91</v>
      </c>
      <c r="C243" s="360"/>
      <c r="D243" s="184" t="s">
        <v>105</v>
      </c>
      <c r="E243" s="366"/>
      <c r="F243" s="181"/>
      <c r="G243" s="181"/>
      <c r="H243" s="181"/>
      <c r="I243" s="184"/>
      <c r="J243" s="191"/>
      <c r="K243" s="191"/>
      <c r="L243" s="191"/>
      <c r="M243" s="177"/>
      <c r="N243" s="84"/>
    </row>
    <row r="244" spans="1:14" x14ac:dyDescent="0.25">
      <c r="A244" s="360"/>
      <c r="B244" s="360"/>
      <c r="C244" s="360"/>
      <c r="D244" s="184"/>
      <c r="E244" s="366"/>
      <c r="F244" s="181"/>
      <c r="G244" s="181"/>
      <c r="H244" s="181"/>
      <c r="I244" s="184"/>
      <c r="J244" s="191"/>
      <c r="K244" s="191"/>
      <c r="L244" s="191"/>
      <c r="M244" s="177"/>
      <c r="N244" s="84"/>
    </row>
    <row r="245" spans="1:14" x14ac:dyDescent="0.25">
      <c r="A245" s="69"/>
      <c r="B245" s="183"/>
      <c r="C245" s="364" t="s">
        <v>241</v>
      </c>
      <c r="D245" s="184" t="s">
        <v>96</v>
      </c>
      <c r="E245" s="365" t="s">
        <v>242</v>
      </c>
      <c r="F245" s="181"/>
      <c r="G245" s="181"/>
      <c r="H245" s="181"/>
      <c r="I245" s="181"/>
      <c r="J245" s="181"/>
      <c r="K245" s="181"/>
      <c r="L245" s="372"/>
      <c r="M245" s="177"/>
      <c r="N245" s="84"/>
    </row>
    <row r="246" spans="1:14" x14ac:dyDescent="0.25">
      <c r="A246" s="69"/>
      <c r="B246" s="183"/>
      <c r="C246" s="364"/>
      <c r="D246" s="359"/>
      <c r="E246" s="365"/>
      <c r="F246" s="181"/>
      <c r="G246" s="181"/>
      <c r="H246" s="181"/>
      <c r="I246" s="181"/>
      <c r="J246" s="181"/>
      <c r="K246" s="181"/>
      <c r="L246" s="372"/>
      <c r="M246" s="177"/>
      <c r="N246" s="84"/>
    </row>
    <row r="247" spans="1:14" x14ac:dyDescent="0.25">
      <c r="A247" s="69" t="s">
        <v>99</v>
      </c>
      <c r="B247" s="367" t="s">
        <v>100</v>
      </c>
      <c r="C247" s="180" t="s">
        <v>101</v>
      </c>
      <c r="D247" s="368" t="s">
        <v>102</v>
      </c>
      <c r="E247" s="181"/>
      <c r="F247" s="181"/>
      <c r="G247" s="181"/>
      <c r="H247" s="181"/>
      <c r="I247" s="181"/>
      <c r="J247" s="182"/>
      <c r="K247" s="182">
        <f t="shared" ref="K247:K255" si="36">L247/12</f>
        <v>71859.34</v>
      </c>
      <c r="L247" s="375">
        <v>862312.08</v>
      </c>
      <c r="M247" s="177"/>
      <c r="N247" s="84"/>
    </row>
    <row r="248" spans="1:14" x14ac:dyDescent="0.25">
      <c r="A248" s="69" t="s">
        <v>99</v>
      </c>
      <c r="B248" s="367" t="s">
        <v>106</v>
      </c>
      <c r="C248" s="180" t="s">
        <v>101</v>
      </c>
      <c r="D248" s="368" t="s">
        <v>107</v>
      </c>
      <c r="E248" s="181"/>
      <c r="F248" s="181"/>
      <c r="G248" s="181"/>
      <c r="H248" s="181"/>
      <c r="I248" s="181"/>
      <c r="J248" s="182"/>
      <c r="K248" s="182">
        <f t="shared" si="36"/>
        <v>17742.28</v>
      </c>
      <c r="L248" s="375">
        <v>212907.36</v>
      </c>
      <c r="M248" s="177"/>
      <c r="N248" s="84"/>
    </row>
    <row r="249" spans="1:14" x14ac:dyDescent="0.25">
      <c r="A249" s="69" t="s">
        <v>99</v>
      </c>
      <c r="B249" s="367" t="s">
        <v>108</v>
      </c>
      <c r="C249" s="180" t="s">
        <v>101</v>
      </c>
      <c r="D249" s="368" t="s">
        <v>109</v>
      </c>
      <c r="E249" s="181"/>
      <c r="F249" s="181"/>
      <c r="G249" s="181"/>
      <c r="H249" s="181"/>
      <c r="I249" s="181"/>
      <c r="J249" s="182"/>
      <c r="K249" s="182">
        <f t="shared" si="36"/>
        <v>32749.679999999997</v>
      </c>
      <c r="L249" s="375">
        <v>392996.16</v>
      </c>
      <c r="M249" s="177"/>
      <c r="N249" s="84"/>
    </row>
    <row r="250" spans="1:14" x14ac:dyDescent="0.25">
      <c r="A250" s="69" t="s">
        <v>99</v>
      </c>
      <c r="B250" s="367" t="s">
        <v>110</v>
      </c>
      <c r="C250" s="180" t="s">
        <v>101</v>
      </c>
      <c r="D250" s="368" t="s">
        <v>111</v>
      </c>
      <c r="E250" s="181"/>
      <c r="F250" s="181"/>
      <c r="G250" s="181"/>
      <c r="H250" s="181"/>
      <c r="I250" s="181"/>
      <c r="J250" s="182"/>
      <c r="K250" s="182">
        <f t="shared" si="36"/>
        <v>1396</v>
      </c>
      <c r="L250" s="375">
        <v>16752</v>
      </c>
      <c r="M250" s="177"/>
      <c r="N250" s="84"/>
    </row>
    <row r="251" spans="1:14" x14ac:dyDescent="0.25">
      <c r="A251" s="69" t="s">
        <v>99</v>
      </c>
      <c r="B251" s="367" t="s">
        <v>112</v>
      </c>
      <c r="C251" s="180" t="s">
        <v>101</v>
      </c>
      <c r="D251" s="368" t="s">
        <v>113</v>
      </c>
      <c r="E251" s="181"/>
      <c r="F251" s="181"/>
      <c r="G251" s="181"/>
      <c r="H251" s="181"/>
      <c r="I251" s="181"/>
      <c r="J251" s="182"/>
      <c r="K251" s="182">
        <f t="shared" si="36"/>
        <v>1941.375</v>
      </c>
      <c r="L251" s="375">
        <v>23296.5</v>
      </c>
      <c r="M251" s="177"/>
      <c r="N251" s="84"/>
    </row>
    <row r="252" spans="1:14" x14ac:dyDescent="0.25">
      <c r="A252" s="69" t="s">
        <v>99</v>
      </c>
      <c r="B252" s="367" t="s">
        <v>114</v>
      </c>
      <c r="C252" s="180" t="s">
        <v>101</v>
      </c>
      <c r="D252" s="368" t="s">
        <v>115</v>
      </c>
      <c r="E252" s="181"/>
      <c r="F252" s="181"/>
      <c r="G252" s="181"/>
      <c r="H252" s="181"/>
      <c r="I252" s="181"/>
      <c r="J252" s="182"/>
      <c r="K252" s="182">
        <f t="shared" si="36"/>
        <v>24657.9025</v>
      </c>
      <c r="L252" s="375">
        <v>295894.83</v>
      </c>
      <c r="M252" s="177"/>
      <c r="N252" s="84"/>
    </row>
    <row r="253" spans="1:14" x14ac:dyDescent="0.25">
      <c r="A253" s="69" t="s">
        <v>99</v>
      </c>
      <c r="B253" s="367" t="s">
        <v>117</v>
      </c>
      <c r="C253" s="180" t="s">
        <v>101</v>
      </c>
      <c r="D253" s="368" t="s">
        <v>118</v>
      </c>
      <c r="E253" s="181"/>
      <c r="F253" s="181"/>
      <c r="G253" s="181"/>
      <c r="H253" s="181"/>
      <c r="I253" s="181"/>
      <c r="J253" s="182"/>
      <c r="K253" s="182">
        <f t="shared" si="36"/>
        <v>35529.700000000004</v>
      </c>
      <c r="L253" s="375">
        <v>426356.4</v>
      </c>
      <c r="M253" s="177"/>
      <c r="N253" s="84"/>
    </row>
    <row r="254" spans="1:14" x14ac:dyDescent="0.25">
      <c r="A254" s="69" t="s">
        <v>99</v>
      </c>
      <c r="B254" s="367" t="s">
        <v>119</v>
      </c>
      <c r="C254" s="180" t="s">
        <v>101</v>
      </c>
      <c r="D254" s="368" t="s">
        <v>120</v>
      </c>
      <c r="E254" s="181"/>
      <c r="F254" s="181"/>
      <c r="G254" s="181"/>
      <c r="H254" s="181"/>
      <c r="I254" s="181"/>
      <c r="J254" s="182"/>
      <c r="K254" s="182">
        <f t="shared" si="36"/>
        <v>5700</v>
      </c>
      <c r="L254" s="375">
        <v>68400</v>
      </c>
      <c r="M254" s="177"/>
      <c r="N254" s="84"/>
    </row>
    <row r="255" spans="1:14" x14ac:dyDescent="0.25">
      <c r="A255" s="69" t="s">
        <v>99</v>
      </c>
      <c r="B255" s="367" t="s">
        <v>121</v>
      </c>
      <c r="C255" s="183" t="s">
        <v>101</v>
      </c>
      <c r="D255" s="368" t="s">
        <v>122</v>
      </c>
      <c r="E255" s="181"/>
      <c r="F255" s="181"/>
      <c r="G255" s="181"/>
      <c r="H255" s="181"/>
      <c r="I255" s="181"/>
      <c r="J255" s="182"/>
      <c r="K255" s="182">
        <f t="shared" si="36"/>
        <v>3160.8333333333335</v>
      </c>
      <c r="L255" s="375">
        <v>37930</v>
      </c>
      <c r="M255" s="177"/>
      <c r="N255" s="84"/>
    </row>
    <row r="256" spans="1:14" x14ac:dyDescent="0.25">
      <c r="A256" s="69"/>
      <c r="B256" s="183"/>
      <c r="C256" s="69"/>
      <c r="D256" s="380"/>
      <c r="E256" s="184" t="s">
        <v>123</v>
      </c>
      <c r="F256" s="181"/>
      <c r="G256" s="181"/>
      <c r="H256" s="181"/>
      <c r="I256" s="184"/>
      <c r="J256" s="185"/>
      <c r="K256" s="185">
        <f t="shared" ref="K256:L256" si="37">SUM(K247:K255)</f>
        <v>194737.11083333334</v>
      </c>
      <c r="L256" s="185">
        <f t="shared" si="37"/>
        <v>2336845.33</v>
      </c>
      <c r="M256" s="177"/>
      <c r="N256" s="84"/>
    </row>
    <row r="257" spans="1:14" x14ac:dyDescent="0.25">
      <c r="A257" s="69"/>
      <c r="B257" s="183"/>
      <c r="C257" s="69"/>
      <c r="D257" s="380"/>
      <c r="E257" s="181"/>
      <c r="F257" s="181"/>
      <c r="G257" s="181"/>
      <c r="H257" s="181"/>
      <c r="I257" s="184"/>
      <c r="J257" s="185"/>
      <c r="K257" s="185"/>
      <c r="L257" s="185"/>
      <c r="M257" s="177"/>
      <c r="N257" s="84"/>
    </row>
    <row r="258" spans="1:14" x14ac:dyDescent="0.25">
      <c r="A258" s="69" t="s">
        <v>99</v>
      </c>
      <c r="B258" s="180">
        <v>2111</v>
      </c>
      <c r="C258" s="180" t="s">
        <v>101</v>
      </c>
      <c r="D258" s="64" t="s">
        <v>125</v>
      </c>
      <c r="E258" s="181"/>
      <c r="F258" s="181"/>
      <c r="G258" s="181"/>
      <c r="H258" s="181"/>
      <c r="I258" s="181"/>
      <c r="J258" s="74"/>
      <c r="K258" s="74">
        <f t="shared" ref="K258:K263" si="38">L258/12</f>
        <v>708.33333333333337</v>
      </c>
      <c r="L258" s="182">
        <v>8500</v>
      </c>
      <c r="M258" s="177"/>
      <c r="N258" s="84"/>
    </row>
    <row r="259" spans="1:14" x14ac:dyDescent="0.25">
      <c r="A259" s="69" t="s">
        <v>99</v>
      </c>
      <c r="B259" s="180">
        <v>2161</v>
      </c>
      <c r="C259" s="180" t="s">
        <v>101</v>
      </c>
      <c r="D259" s="64" t="s">
        <v>128</v>
      </c>
      <c r="E259" s="181"/>
      <c r="F259" s="181"/>
      <c r="G259" s="181"/>
      <c r="H259" s="181"/>
      <c r="I259" s="181"/>
      <c r="J259" s="74"/>
      <c r="K259" s="74">
        <f t="shared" si="38"/>
        <v>637.5</v>
      </c>
      <c r="L259" s="182">
        <v>7650</v>
      </c>
      <c r="M259" s="177"/>
      <c r="N259" s="84"/>
    </row>
    <row r="260" spans="1:14" x14ac:dyDescent="0.25">
      <c r="A260" s="69" t="s">
        <v>99</v>
      </c>
      <c r="B260" s="180">
        <v>2211</v>
      </c>
      <c r="C260" s="180" t="s">
        <v>101</v>
      </c>
      <c r="D260" s="186" t="s">
        <v>132</v>
      </c>
      <c r="E260" s="181"/>
      <c r="F260" s="181"/>
      <c r="G260" s="181"/>
      <c r="H260" s="181"/>
      <c r="I260" s="181"/>
      <c r="J260" s="74"/>
      <c r="K260" s="74">
        <f t="shared" si="38"/>
        <v>833.33333333333337</v>
      </c>
      <c r="L260" s="182">
        <v>10000</v>
      </c>
      <c r="M260" s="177"/>
      <c r="N260" s="84"/>
    </row>
    <row r="261" spans="1:14" x14ac:dyDescent="0.25">
      <c r="A261" s="69" t="s">
        <v>99</v>
      </c>
      <c r="B261" s="180">
        <v>2231</v>
      </c>
      <c r="C261" s="180" t="s">
        <v>101</v>
      </c>
      <c r="D261" s="64" t="s">
        <v>170</v>
      </c>
      <c r="E261" s="181"/>
      <c r="F261" s="181"/>
      <c r="G261" s="181"/>
      <c r="H261" s="181"/>
      <c r="I261" s="181"/>
      <c r="J261" s="74"/>
      <c r="K261" s="74">
        <f t="shared" si="38"/>
        <v>5191.666666666667</v>
      </c>
      <c r="L261" s="182">
        <v>62300</v>
      </c>
      <c r="M261" s="177"/>
      <c r="N261" s="84"/>
    </row>
    <row r="262" spans="1:14" x14ac:dyDescent="0.25">
      <c r="A262" s="69" t="s">
        <v>99</v>
      </c>
      <c r="B262" s="180">
        <v>2481</v>
      </c>
      <c r="C262" s="180" t="s">
        <v>101</v>
      </c>
      <c r="D262" s="64" t="s">
        <v>182</v>
      </c>
      <c r="E262" s="181"/>
      <c r="F262" s="181"/>
      <c r="G262" s="181"/>
      <c r="H262" s="181"/>
      <c r="I262" s="181"/>
      <c r="J262" s="74"/>
      <c r="K262" s="74">
        <f t="shared" si="38"/>
        <v>1841.6666666666667</v>
      </c>
      <c r="L262" s="182">
        <v>22100</v>
      </c>
      <c r="M262" s="177"/>
      <c r="N262" s="84"/>
    </row>
    <row r="263" spans="1:14" x14ac:dyDescent="0.25">
      <c r="A263" s="69" t="s">
        <v>99</v>
      </c>
      <c r="B263" s="180">
        <v>2611</v>
      </c>
      <c r="C263" s="180" t="s">
        <v>101</v>
      </c>
      <c r="D263" s="64" t="s">
        <v>129</v>
      </c>
      <c r="E263" s="181"/>
      <c r="F263" s="181"/>
      <c r="G263" s="181"/>
      <c r="H263" s="181"/>
      <c r="I263" s="181"/>
      <c r="J263" s="74"/>
      <c r="K263" s="74">
        <f t="shared" si="38"/>
        <v>1866.6666666666667</v>
      </c>
      <c r="L263" s="182">
        <v>22400</v>
      </c>
      <c r="M263" s="177"/>
      <c r="N263" s="84"/>
    </row>
    <row r="264" spans="1:14" x14ac:dyDescent="0.25">
      <c r="A264" s="69"/>
      <c r="B264" s="181"/>
      <c r="C264" s="183"/>
      <c r="D264" s="181"/>
      <c r="E264" s="184" t="s">
        <v>123</v>
      </c>
      <c r="F264" s="181"/>
      <c r="G264" s="181"/>
      <c r="H264" s="181"/>
      <c r="I264" s="184"/>
      <c r="J264" s="185"/>
      <c r="K264" s="185">
        <f>SUM(K258:K263)</f>
        <v>11079.166666666666</v>
      </c>
      <c r="L264" s="185">
        <f>SUM(L258:L263)</f>
        <v>132950</v>
      </c>
      <c r="M264" s="177"/>
      <c r="N264" s="84"/>
    </row>
    <row r="265" spans="1:14" x14ac:dyDescent="0.25">
      <c r="A265" s="69"/>
      <c r="B265" s="181"/>
      <c r="C265" s="183"/>
      <c r="D265" s="181"/>
      <c r="E265" s="181"/>
      <c r="F265" s="181"/>
      <c r="G265" s="181"/>
      <c r="H265" s="181"/>
      <c r="I265" s="184"/>
      <c r="J265" s="185"/>
      <c r="K265" s="185"/>
      <c r="L265" s="185"/>
      <c r="M265" s="177"/>
      <c r="N265" s="84"/>
    </row>
    <row r="266" spans="1:14" x14ac:dyDescent="0.25">
      <c r="A266" s="69" t="s">
        <v>99</v>
      </c>
      <c r="B266" s="179" t="s">
        <v>228</v>
      </c>
      <c r="C266" s="180" t="s">
        <v>101</v>
      </c>
      <c r="D266" s="64" t="s">
        <v>136</v>
      </c>
      <c r="E266" s="181"/>
      <c r="F266" s="181"/>
      <c r="G266" s="181"/>
      <c r="H266" s="181"/>
      <c r="I266" s="181"/>
      <c r="J266" s="74"/>
      <c r="K266" s="74">
        <f t="shared" ref="K266:K269" si="39">L266/12</f>
        <v>1437.5</v>
      </c>
      <c r="L266" s="182">
        <v>17250</v>
      </c>
      <c r="M266" s="177"/>
      <c r="N266" s="84"/>
    </row>
    <row r="267" spans="1:14" x14ac:dyDescent="0.25">
      <c r="A267" s="69" t="s">
        <v>99</v>
      </c>
      <c r="B267" s="179" t="s">
        <v>248</v>
      </c>
      <c r="C267" s="180" t="s">
        <v>101</v>
      </c>
      <c r="D267" s="64" t="s">
        <v>140</v>
      </c>
      <c r="E267" s="181"/>
      <c r="F267" s="181"/>
      <c r="G267" s="181"/>
      <c r="H267" s="181"/>
      <c r="I267" s="181"/>
      <c r="J267" s="74"/>
      <c r="K267" s="74">
        <f t="shared" si="39"/>
        <v>600</v>
      </c>
      <c r="L267" s="182">
        <v>7200</v>
      </c>
      <c r="M267" s="177"/>
      <c r="N267" s="84"/>
    </row>
    <row r="268" spans="1:14" x14ac:dyDescent="0.25">
      <c r="A268" s="69" t="s">
        <v>99</v>
      </c>
      <c r="B268" s="179" t="s">
        <v>203</v>
      </c>
      <c r="C268" s="180" t="s">
        <v>101</v>
      </c>
      <c r="D268" s="64" t="s">
        <v>144</v>
      </c>
      <c r="E268" s="181"/>
      <c r="F268" s="181"/>
      <c r="G268" s="181"/>
      <c r="H268" s="181"/>
      <c r="I268" s="181"/>
      <c r="J268" s="74"/>
      <c r="K268" s="74">
        <f t="shared" si="39"/>
        <v>833.33333333333337</v>
      </c>
      <c r="L268" s="182">
        <v>10000</v>
      </c>
      <c r="M268" s="177"/>
      <c r="N268" s="84"/>
    </row>
    <row r="269" spans="1:14" x14ac:dyDescent="0.25">
      <c r="A269" s="69" t="s">
        <v>99</v>
      </c>
      <c r="B269" s="179" t="s">
        <v>250</v>
      </c>
      <c r="C269" s="180" t="s">
        <v>101</v>
      </c>
      <c r="D269" s="64" t="s">
        <v>167</v>
      </c>
      <c r="E269" s="181"/>
      <c r="F269" s="181"/>
      <c r="G269" s="181"/>
      <c r="H269" s="181"/>
      <c r="I269" s="181"/>
      <c r="J269" s="74"/>
      <c r="K269" s="74">
        <f t="shared" si="39"/>
        <v>111000</v>
      </c>
      <c r="L269" s="182">
        <v>1332000</v>
      </c>
      <c r="M269" s="177"/>
      <c r="N269" s="84"/>
    </row>
    <row r="270" spans="1:14" x14ac:dyDescent="0.25">
      <c r="A270" s="69"/>
      <c r="B270" s="69"/>
      <c r="C270" s="183"/>
      <c r="D270" s="181"/>
      <c r="E270" s="184" t="s">
        <v>123</v>
      </c>
      <c r="F270" s="181"/>
      <c r="G270" s="181"/>
      <c r="H270" s="181"/>
      <c r="I270" s="184"/>
      <c r="J270" s="185"/>
      <c r="K270" s="185">
        <f t="shared" ref="K270:L270" si="40">SUM(K266:K269)</f>
        <v>113870.83333333333</v>
      </c>
      <c r="L270" s="185">
        <f t="shared" si="40"/>
        <v>1366450</v>
      </c>
      <c r="M270" s="177"/>
      <c r="N270" s="84"/>
    </row>
    <row r="271" spans="1:14" x14ac:dyDescent="0.25">
      <c r="A271" s="69"/>
      <c r="B271" s="69"/>
      <c r="C271" s="183"/>
      <c r="D271" s="181"/>
      <c r="E271" s="181"/>
      <c r="F271" s="181"/>
      <c r="G271" s="181"/>
      <c r="H271" s="181"/>
      <c r="I271" s="181"/>
      <c r="J271" s="181"/>
      <c r="K271" s="185"/>
      <c r="L271" s="185"/>
      <c r="M271" s="177"/>
      <c r="N271" s="84"/>
    </row>
    <row r="272" spans="1:14" x14ac:dyDescent="0.25">
      <c r="A272" s="69"/>
      <c r="B272" s="183"/>
      <c r="C272" s="183"/>
      <c r="D272" s="181"/>
      <c r="E272" s="184" t="s">
        <v>146</v>
      </c>
      <c r="F272" s="181"/>
      <c r="G272" s="181"/>
      <c r="H272" s="181"/>
      <c r="I272" s="181"/>
      <c r="J272" s="191"/>
      <c r="K272" s="191">
        <f>K256+K264+K270</f>
        <v>319687.11083333334</v>
      </c>
      <c r="L272" s="191">
        <f>L256+L264+L270</f>
        <v>3836245.33</v>
      </c>
      <c r="M272" s="177"/>
      <c r="N272" s="84"/>
    </row>
    <row r="273" spans="1:14" x14ac:dyDescent="0.25">
      <c r="A273" s="69"/>
      <c r="B273" s="183"/>
      <c r="C273" s="183"/>
      <c r="D273" s="181"/>
      <c r="E273" s="184"/>
      <c r="F273" s="181"/>
      <c r="G273" s="181"/>
      <c r="H273" s="181"/>
      <c r="I273" s="181"/>
      <c r="J273" s="191"/>
      <c r="K273" s="191"/>
      <c r="L273" s="191"/>
      <c r="M273" s="177"/>
      <c r="N273" s="84"/>
    </row>
    <row r="274" spans="1:14" x14ac:dyDescent="0.25">
      <c r="A274" s="359" t="s">
        <v>82</v>
      </c>
      <c r="B274" s="361">
        <v>1</v>
      </c>
      <c r="C274" s="69"/>
      <c r="D274" s="359" t="s">
        <v>83</v>
      </c>
      <c r="E274" s="366"/>
      <c r="F274" s="181"/>
      <c r="G274" s="181"/>
      <c r="H274" s="181"/>
      <c r="I274" s="184"/>
      <c r="J274" s="191"/>
      <c r="K274" s="191"/>
      <c r="L274" s="191"/>
      <c r="M274" s="177"/>
      <c r="N274" s="84"/>
    </row>
    <row r="275" spans="1:14" x14ac:dyDescent="0.25">
      <c r="A275" s="359" t="s">
        <v>84</v>
      </c>
      <c r="B275" s="361">
        <v>3</v>
      </c>
      <c r="C275" s="69"/>
      <c r="D275" s="359" t="s">
        <v>174</v>
      </c>
      <c r="E275" s="366"/>
      <c r="F275" s="181"/>
      <c r="G275" s="181"/>
      <c r="H275" s="181"/>
      <c r="I275" s="184"/>
      <c r="J275" s="191"/>
      <c r="K275" s="191"/>
      <c r="L275" s="191"/>
      <c r="M275" s="177"/>
      <c r="N275" s="84"/>
    </row>
    <row r="276" spans="1:14" x14ac:dyDescent="0.25">
      <c r="A276" s="359" t="s">
        <v>87</v>
      </c>
      <c r="B276" s="361">
        <v>1</v>
      </c>
      <c r="C276" s="69"/>
      <c r="D276" s="359" t="s">
        <v>175</v>
      </c>
      <c r="E276" s="366"/>
      <c r="F276" s="181"/>
      <c r="G276" s="181"/>
      <c r="H276" s="181"/>
      <c r="I276" s="184"/>
      <c r="J276" s="191"/>
      <c r="K276" s="191"/>
      <c r="L276" s="191"/>
      <c r="M276" s="177"/>
      <c r="N276" s="84"/>
    </row>
    <row r="277" spans="1:14" x14ac:dyDescent="0.25">
      <c r="A277" s="359" t="s">
        <v>90</v>
      </c>
      <c r="B277" s="360" t="s">
        <v>72</v>
      </c>
      <c r="C277" s="360"/>
      <c r="D277" s="184" t="s">
        <v>73</v>
      </c>
      <c r="E277" s="366"/>
      <c r="F277" s="181"/>
      <c r="G277" s="181"/>
      <c r="H277" s="181"/>
      <c r="I277" s="184"/>
      <c r="J277" s="191"/>
      <c r="K277" s="191"/>
      <c r="L277" s="191"/>
      <c r="M277" s="177"/>
      <c r="N277" s="84"/>
    </row>
    <row r="278" spans="1:14" x14ac:dyDescent="0.25">
      <c r="A278" s="359" t="s">
        <v>93</v>
      </c>
      <c r="B278" s="360" t="s">
        <v>91</v>
      </c>
      <c r="C278" s="360"/>
      <c r="D278" s="184" t="s">
        <v>105</v>
      </c>
      <c r="E278" s="366"/>
      <c r="F278" s="181"/>
      <c r="G278" s="181"/>
      <c r="H278" s="181"/>
      <c r="I278" s="184"/>
      <c r="J278" s="191"/>
      <c r="K278" s="191"/>
      <c r="L278" s="191"/>
      <c r="M278" s="177"/>
      <c r="N278" s="84"/>
    </row>
    <row r="279" spans="1:14" x14ac:dyDescent="0.25">
      <c r="A279" s="69"/>
      <c r="B279" s="183"/>
      <c r="C279" s="69"/>
      <c r="D279" s="69"/>
      <c r="E279" s="366"/>
      <c r="F279" s="181"/>
      <c r="G279" s="181"/>
      <c r="H279" s="181"/>
      <c r="I279" s="184"/>
      <c r="J279" s="191"/>
      <c r="K279" s="191"/>
      <c r="L279" s="191"/>
      <c r="M279" s="177"/>
      <c r="N279" s="84"/>
    </row>
    <row r="280" spans="1:14" x14ac:dyDescent="0.25">
      <c r="A280" s="69"/>
      <c r="B280" s="183"/>
      <c r="C280" s="364" t="s">
        <v>257</v>
      </c>
      <c r="D280" s="184" t="s">
        <v>96</v>
      </c>
      <c r="E280" s="365" t="s">
        <v>258</v>
      </c>
      <c r="F280" s="181"/>
      <c r="G280" s="181"/>
      <c r="H280" s="181"/>
      <c r="I280" s="181"/>
      <c r="J280" s="181"/>
      <c r="K280" s="181"/>
      <c r="L280" s="372"/>
      <c r="M280" s="177"/>
      <c r="N280" s="84"/>
    </row>
    <row r="281" spans="1:14" x14ac:dyDescent="0.25">
      <c r="A281" s="69"/>
      <c r="B281" s="183"/>
      <c r="C281" s="364"/>
      <c r="D281" s="184"/>
      <c r="E281" s="365"/>
      <c r="F281" s="181"/>
      <c r="G281" s="181"/>
      <c r="H281" s="181"/>
      <c r="I281" s="181"/>
      <c r="J281" s="181"/>
      <c r="K281" s="181"/>
      <c r="L281" s="372"/>
      <c r="M281" s="177"/>
      <c r="N281" s="84"/>
    </row>
    <row r="282" spans="1:14" x14ac:dyDescent="0.25">
      <c r="A282" s="69" t="s">
        <v>99</v>
      </c>
      <c r="B282" s="367" t="s">
        <v>100</v>
      </c>
      <c r="C282" s="180" t="s">
        <v>101</v>
      </c>
      <c r="D282" s="368" t="s">
        <v>102</v>
      </c>
      <c r="E282" s="181"/>
      <c r="F282" s="181"/>
      <c r="G282" s="181"/>
      <c r="H282" s="181"/>
      <c r="I282" s="181"/>
      <c r="J282" s="182"/>
      <c r="K282" s="182">
        <f t="shared" ref="K282:K290" si="41">L282/12</f>
        <v>215910.28</v>
      </c>
      <c r="L282" s="375">
        <v>2590923.36</v>
      </c>
      <c r="M282" s="177"/>
      <c r="N282" s="84"/>
    </row>
    <row r="283" spans="1:14" x14ac:dyDescent="0.25">
      <c r="A283" s="69" t="s">
        <v>99</v>
      </c>
      <c r="B283" s="367" t="s">
        <v>106</v>
      </c>
      <c r="C283" s="180" t="s">
        <v>101</v>
      </c>
      <c r="D283" s="368" t="s">
        <v>107</v>
      </c>
      <c r="E283" s="181"/>
      <c r="F283" s="181"/>
      <c r="G283" s="181"/>
      <c r="H283" s="181"/>
      <c r="I283" s="181"/>
      <c r="J283" s="182"/>
      <c r="K283" s="182">
        <f t="shared" si="41"/>
        <v>56039.02</v>
      </c>
      <c r="L283" s="375">
        <v>672468.24</v>
      </c>
      <c r="M283" s="177"/>
      <c r="N283" s="84"/>
    </row>
    <row r="284" spans="1:14" x14ac:dyDescent="0.25">
      <c r="A284" s="69" t="s">
        <v>99</v>
      </c>
      <c r="B284" s="367" t="s">
        <v>108</v>
      </c>
      <c r="C284" s="180" t="s">
        <v>101</v>
      </c>
      <c r="D284" s="368" t="s">
        <v>109</v>
      </c>
      <c r="E284" s="181"/>
      <c r="F284" s="181"/>
      <c r="G284" s="181"/>
      <c r="H284" s="181"/>
      <c r="I284" s="181"/>
      <c r="J284" s="182"/>
      <c r="K284" s="182">
        <f t="shared" si="41"/>
        <v>27750</v>
      </c>
      <c r="L284" s="375">
        <v>333000</v>
      </c>
      <c r="M284" s="177"/>
      <c r="N284" s="84"/>
    </row>
    <row r="285" spans="1:14" x14ac:dyDescent="0.25">
      <c r="A285" s="69" t="s">
        <v>99</v>
      </c>
      <c r="B285" s="367" t="s">
        <v>110</v>
      </c>
      <c r="C285" s="180" t="s">
        <v>101</v>
      </c>
      <c r="D285" s="368" t="s">
        <v>111</v>
      </c>
      <c r="E285" s="181"/>
      <c r="F285" s="181"/>
      <c r="G285" s="181"/>
      <c r="H285" s="181"/>
      <c r="I285" s="181"/>
      <c r="J285" s="182"/>
      <c r="K285" s="182">
        <f t="shared" si="41"/>
        <v>5069</v>
      </c>
      <c r="L285" s="375">
        <v>60828</v>
      </c>
      <c r="M285" s="177"/>
      <c r="N285" s="84"/>
    </row>
    <row r="286" spans="1:14" x14ac:dyDescent="0.25">
      <c r="A286" s="69" t="s">
        <v>99</v>
      </c>
      <c r="B286" s="367" t="s">
        <v>112</v>
      </c>
      <c r="C286" s="180" t="s">
        <v>101</v>
      </c>
      <c r="D286" s="368" t="s">
        <v>113</v>
      </c>
      <c r="E286" s="181"/>
      <c r="F286" s="181"/>
      <c r="G286" s="181"/>
      <c r="H286" s="181"/>
      <c r="I286" s="181"/>
      <c r="J286" s="182"/>
      <c r="K286" s="182">
        <f t="shared" si="41"/>
        <v>5892.2191666666668</v>
      </c>
      <c r="L286" s="375">
        <v>70706.63</v>
      </c>
      <c r="M286" s="177"/>
      <c r="N286" s="84"/>
    </row>
    <row r="287" spans="1:14" x14ac:dyDescent="0.25">
      <c r="A287" s="69" t="s">
        <v>99</v>
      </c>
      <c r="B287" s="367" t="s">
        <v>114</v>
      </c>
      <c r="C287" s="180" t="s">
        <v>101</v>
      </c>
      <c r="D287" s="368" t="s">
        <v>115</v>
      </c>
      <c r="E287" s="181"/>
      <c r="F287" s="181"/>
      <c r="G287" s="181"/>
      <c r="H287" s="181"/>
      <c r="I287" s="181"/>
      <c r="J287" s="182"/>
      <c r="K287" s="182">
        <f t="shared" si="41"/>
        <v>56146.526666666665</v>
      </c>
      <c r="L287" s="375">
        <v>673758.32</v>
      </c>
      <c r="M287" s="177"/>
      <c r="N287" s="84"/>
    </row>
    <row r="288" spans="1:14" x14ac:dyDescent="0.25">
      <c r="A288" s="69" t="s">
        <v>99</v>
      </c>
      <c r="B288" s="367" t="s">
        <v>117</v>
      </c>
      <c r="C288" s="180" t="s">
        <v>101</v>
      </c>
      <c r="D288" s="368" t="s">
        <v>118</v>
      </c>
      <c r="E288" s="181"/>
      <c r="F288" s="181"/>
      <c r="G288" s="181"/>
      <c r="H288" s="181"/>
      <c r="I288" s="181"/>
      <c r="J288" s="182"/>
      <c r="K288" s="182">
        <f t="shared" si="41"/>
        <v>42364.32</v>
      </c>
      <c r="L288" s="375">
        <v>508371.84</v>
      </c>
      <c r="M288" s="177"/>
      <c r="N288" s="84"/>
    </row>
    <row r="289" spans="1:14" x14ac:dyDescent="0.25">
      <c r="A289" s="69" t="s">
        <v>99</v>
      </c>
      <c r="B289" s="367" t="s">
        <v>119</v>
      </c>
      <c r="C289" s="180" t="s">
        <v>101</v>
      </c>
      <c r="D289" s="368" t="s">
        <v>120</v>
      </c>
      <c r="E289" s="181"/>
      <c r="F289" s="181"/>
      <c r="G289" s="181"/>
      <c r="H289" s="181"/>
      <c r="I289" s="181"/>
      <c r="J289" s="182"/>
      <c r="K289" s="182">
        <f t="shared" si="41"/>
        <v>14250</v>
      </c>
      <c r="L289" s="375">
        <v>171000</v>
      </c>
      <c r="M289" s="177"/>
      <c r="N289" s="84"/>
    </row>
    <row r="290" spans="1:14" x14ac:dyDescent="0.25">
      <c r="A290" s="69" t="s">
        <v>99</v>
      </c>
      <c r="B290" s="367" t="s">
        <v>121</v>
      </c>
      <c r="C290" s="183" t="s">
        <v>101</v>
      </c>
      <c r="D290" s="368" t="s">
        <v>122</v>
      </c>
      <c r="E290" s="181"/>
      <c r="F290" s="181"/>
      <c r="G290" s="181"/>
      <c r="H290" s="181"/>
      <c r="I290" s="181"/>
      <c r="J290" s="182"/>
      <c r="K290" s="182">
        <f t="shared" si="41"/>
        <v>7283.333333333333</v>
      </c>
      <c r="L290" s="375">
        <v>87400</v>
      </c>
      <c r="M290" s="177"/>
      <c r="N290" s="84"/>
    </row>
    <row r="291" spans="1:14" x14ac:dyDescent="0.25">
      <c r="A291" s="69"/>
      <c r="B291" s="183"/>
      <c r="C291" s="183"/>
      <c r="D291" s="181"/>
      <c r="E291" s="184" t="s">
        <v>123</v>
      </c>
      <c r="F291" s="181"/>
      <c r="G291" s="181"/>
      <c r="H291" s="181"/>
      <c r="I291" s="181"/>
      <c r="J291" s="182"/>
      <c r="K291" s="185">
        <f t="shared" ref="K291:L291" si="42">SUM(K282:K290)</f>
        <v>430704.69916666666</v>
      </c>
      <c r="L291" s="185">
        <f t="shared" si="42"/>
        <v>5168456.3899999997</v>
      </c>
      <c r="M291" s="177"/>
      <c r="N291" s="84"/>
    </row>
    <row r="292" spans="1:14" x14ac:dyDescent="0.25">
      <c r="A292" s="69"/>
      <c r="B292" s="183"/>
      <c r="C292" s="69"/>
      <c r="D292" s="359"/>
      <c r="E292" s="184"/>
      <c r="F292" s="181"/>
      <c r="G292" s="181"/>
      <c r="H292" s="181"/>
      <c r="I292" s="184"/>
      <c r="J292" s="185"/>
      <c r="K292" s="64"/>
      <c r="L292" s="64"/>
      <c r="M292" s="177"/>
      <c r="N292" s="84"/>
    </row>
    <row r="293" spans="1:14" x14ac:dyDescent="0.25">
      <c r="A293" s="69" t="s">
        <v>99</v>
      </c>
      <c r="B293" s="180">
        <v>2111</v>
      </c>
      <c r="C293" s="180" t="s">
        <v>101</v>
      </c>
      <c r="D293" s="64" t="s">
        <v>125</v>
      </c>
      <c r="E293" s="181"/>
      <c r="F293" s="181"/>
      <c r="G293" s="181"/>
      <c r="H293" s="181"/>
      <c r="I293" s="181"/>
      <c r="J293" s="74"/>
      <c r="K293" s="74">
        <f t="shared" ref="K293:K294" si="43">L293/12</f>
        <v>3081.25</v>
      </c>
      <c r="L293" s="182">
        <v>36975</v>
      </c>
      <c r="M293" s="177"/>
      <c r="N293" s="84"/>
    </row>
    <row r="294" spans="1:14" x14ac:dyDescent="0.25">
      <c r="A294" s="69" t="s">
        <v>99</v>
      </c>
      <c r="B294" s="69" t="s">
        <v>225</v>
      </c>
      <c r="C294" s="183" t="s">
        <v>101</v>
      </c>
      <c r="D294" s="186" t="s">
        <v>171</v>
      </c>
      <c r="E294" s="184"/>
      <c r="F294" s="181"/>
      <c r="G294" s="181"/>
      <c r="H294" s="181"/>
      <c r="I294" s="184"/>
      <c r="J294" s="185"/>
      <c r="K294" s="74">
        <f t="shared" si="43"/>
        <v>2500</v>
      </c>
      <c r="L294" s="182">
        <v>30000</v>
      </c>
      <c r="M294" s="177"/>
      <c r="N294" s="84"/>
    </row>
    <row r="295" spans="1:14" x14ac:dyDescent="0.25">
      <c r="A295" s="69"/>
      <c r="B295" s="69"/>
      <c r="C295" s="183"/>
      <c r="D295" s="181"/>
      <c r="E295" s="184" t="s">
        <v>123</v>
      </c>
      <c r="F295" s="181"/>
      <c r="G295" s="181"/>
      <c r="H295" s="181"/>
      <c r="I295" s="184"/>
      <c r="J295" s="185"/>
      <c r="K295" s="185">
        <f t="shared" ref="K295:L295" si="44">SUM(K293:K294)</f>
        <v>5581.25</v>
      </c>
      <c r="L295" s="185">
        <f t="shared" si="44"/>
        <v>66975</v>
      </c>
      <c r="M295" s="177"/>
      <c r="N295" s="84"/>
    </row>
    <row r="296" spans="1:14" x14ac:dyDescent="0.25">
      <c r="A296" s="69"/>
      <c r="B296" s="69"/>
      <c r="C296" s="183"/>
      <c r="D296" s="181"/>
      <c r="E296" s="184"/>
      <c r="F296" s="181"/>
      <c r="G296" s="181"/>
      <c r="H296" s="181"/>
      <c r="I296" s="184"/>
      <c r="J296" s="185"/>
      <c r="K296" s="185"/>
      <c r="L296" s="185"/>
      <c r="M296" s="177"/>
      <c r="N296" s="84"/>
    </row>
    <row r="297" spans="1:14" x14ac:dyDescent="0.25">
      <c r="A297" s="69" t="s">
        <v>99</v>
      </c>
      <c r="B297" s="179" t="s">
        <v>228</v>
      </c>
      <c r="C297" s="180" t="s">
        <v>101</v>
      </c>
      <c r="D297" s="64" t="s">
        <v>136</v>
      </c>
      <c r="E297" s="181"/>
      <c r="F297" s="181"/>
      <c r="G297" s="181"/>
      <c r="H297" s="181"/>
      <c r="I297" s="181"/>
      <c r="J297" s="74"/>
      <c r="K297" s="74">
        <f t="shared" ref="K297:K300" si="45">L297/12</f>
        <v>656.25</v>
      </c>
      <c r="L297" s="182">
        <v>7875</v>
      </c>
      <c r="M297" s="177"/>
      <c r="N297" s="84"/>
    </row>
    <row r="298" spans="1:14" x14ac:dyDescent="0.25">
      <c r="A298" s="69" t="s">
        <v>99</v>
      </c>
      <c r="B298" s="179" t="s">
        <v>266</v>
      </c>
      <c r="C298" s="180" t="s">
        <v>101</v>
      </c>
      <c r="D298" s="64" t="s">
        <v>138</v>
      </c>
      <c r="E298" s="181"/>
      <c r="F298" s="181"/>
      <c r="G298" s="181"/>
      <c r="H298" s="181"/>
      <c r="I298" s="181"/>
      <c r="J298" s="74"/>
      <c r="K298" s="74">
        <f t="shared" si="45"/>
        <v>1389.375</v>
      </c>
      <c r="L298" s="182">
        <v>16672.5</v>
      </c>
      <c r="M298" s="177"/>
      <c r="N298" s="84"/>
    </row>
    <row r="299" spans="1:14" x14ac:dyDescent="0.25">
      <c r="A299" s="69" t="s">
        <v>99</v>
      </c>
      <c r="B299" s="179" t="s">
        <v>203</v>
      </c>
      <c r="C299" s="180" t="s">
        <v>101</v>
      </c>
      <c r="D299" s="64" t="s">
        <v>144</v>
      </c>
      <c r="E299" s="181"/>
      <c r="F299" s="181"/>
      <c r="G299" s="181"/>
      <c r="H299" s="181"/>
      <c r="I299" s="181"/>
      <c r="J299" s="74"/>
      <c r="K299" s="74">
        <f t="shared" si="45"/>
        <v>1562.5</v>
      </c>
      <c r="L299" s="182">
        <v>18750</v>
      </c>
      <c r="M299" s="177"/>
      <c r="N299" s="84"/>
    </row>
    <row r="300" spans="1:14" x14ac:dyDescent="0.25">
      <c r="A300" s="70" t="s">
        <v>99</v>
      </c>
      <c r="B300" s="173">
        <v>3821</v>
      </c>
      <c r="C300" s="70" t="s">
        <v>101</v>
      </c>
      <c r="D300" s="175" t="s">
        <v>267</v>
      </c>
      <c r="E300" s="174"/>
      <c r="F300" s="72"/>
      <c r="G300" s="72"/>
      <c r="H300" s="72"/>
      <c r="I300" s="174"/>
      <c r="J300" s="176"/>
      <c r="K300" s="74">
        <f t="shared" si="45"/>
        <v>14610.416666666666</v>
      </c>
      <c r="L300" s="68">
        <v>175325</v>
      </c>
      <c r="M300" s="177"/>
      <c r="N300" s="84"/>
    </row>
    <row r="301" spans="1:14" x14ac:dyDescent="0.25">
      <c r="A301" s="69"/>
      <c r="B301" s="183"/>
      <c r="C301" s="69"/>
      <c r="D301" s="69"/>
      <c r="E301" s="184" t="s">
        <v>123</v>
      </c>
      <c r="F301" s="181"/>
      <c r="G301" s="181"/>
      <c r="H301" s="181"/>
      <c r="I301" s="184"/>
      <c r="J301" s="185"/>
      <c r="K301" s="185">
        <f t="shared" ref="K301:L301" si="46">SUM(K297:K300)</f>
        <v>18218.541666666664</v>
      </c>
      <c r="L301" s="185">
        <f t="shared" si="46"/>
        <v>218622.5</v>
      </c>
      <c r="M301" s="177"/>
      <c r="N301" s="84"/>
    </row>
    <row r="302" spans="1:14" x14ac:dyDescent="0.25">
      <c r="A302" s="69"/>
      <c r="B302" s="183"/>
      <c r="C302" s="69"/>
      <c r="D302" s="69"/>
      <c r="E302" s="366"/>
      <c r="F302" s="181"/>
      <c r="G302" s="181"/>
      <c r="H302" s="181"/>
      <c r="I302" s="181"/>
      <c r="J302" s="181"/>
      <c r="K302" s="181"/>
      <c r="L302" s="185"/>
      <c r="M302" s="177"/>
      <c r="N302" s="84"/>
    </row>
    <row r="303" spans="1:14" x14ac:dyDescent="0.25">
      <c r="A303" s="69"/>
      <c r="B303" s="183"/>
      <c r="C303" s="69"/>
      <c r="D303" s="69"/>
      <c r="E303" s="184" t="s">
        <v>146</v>
      </c>
      <c r="F303" s="181"/>
      <c r="G303" s="181"/>
      <c r="H303" s="181"/>
      <c r="I303" s="181"/>
      <c r="J303" s="185"/>
      <c r="K303" s="185">
        <f t="shared" ref="K303:L303" si="47">K291+K295+K301</f>
        <v>454504.49083333334</v>
      </c>
      <c r="L303" s="185">
        <f t="shared" si="47"/>
        <v>5454053.8899999997</v>
      </c>
      <c r="M303" s="177"/>
      <c r="N303" s="84"/>
    </row>
    <row r="304" spans="1:14" x14ac:dyDescent="0.25">
      <c r="A304" s="69"/>
      <c r="B304" s="183"/>
      <c r="C304" s="69"/>
      <c r="D304" s="69"/>
      <c r="E304" s="366"/>
      <c r="F304" s="181"/>
      <c r="G304" s="181"/>
      <c r="H304" s="181"/>
      <c r="I304" s="181"/>
      <c r="J304" s="181"/>
      <c r="K304" s="181"/>
      <c r="L304" s="181"/>
      <c r="M304" s="177"/>
      <c r="N304" s="84"/>
    </row>
    <row r="305" spans="1:14" x14ac:dyDescent="0.25">
      <c r="A305" s="359" t="s">
        <v>82</v>
      </c>
      <c r="B305" s="361">
        <v>1</v>
      </c>
      <c r="C305" s="69"/>
      <c r="D305" s="359" t="s">
        <v>83</v>
      </c>
      <c r="E305" s="366"/>
      <c r="F305" s="181"/>
      <c r="G305" s="181"/>
      <c r="H305" s="181"/>
      <c r="I305" s="184"/>
      <c r="J305" s="191"/>
      <c r="K305" s="191"/>
      <c r="L305" s="191"/>
      <c r="M305" s="177"/>
      <c r="N305" s="84"/>
    </row>
    <row r="306" spans="1:14" x14ac:dyDescent="0.25">
      <c r="A306" s="359" t="s">
        <v>84</v>
      </c>
      <c r="B306" s="361">
        <v>3</v>
      </c>
      <c r="C306" s="69"/>
      <c r="D306" s="359" t="s">
        <v>174</v>
      </c>
      <c r="E306" s="366"/>
      <c r="F306" s="181"/>
      <c r="G306" s="181"/>
      <c r="H306" s="181"/>
      <c r="I306" s="184"/>
      <c r="J306" s="191"/>
      <c r="K306" s="191"/>
      <c r="L306" s="191"/>
      <c r="M306" s="177"/>
      <c r="N306" s="84"/>
    </row>
    <row r="307" spans="1:14" x14ac:dyDescent="0.25">
      <c r="A307" s="359" t="s">
        <v>87</v>
      </c>
      <c r="B307" s="361">
        <v>1</v>
      </c>
      <c r="C307" s="69"/>
      <c r="D307" s="359" t="s">
        <v>175</v>
      </c>
      <c r="E307" s="366"/>
      <c r="F307" s="181"/>
      <c r="G307" s="181"/>
      <c r="H307" s="181"/>
      <c r="I307" s="184"/>
      <c r="J307" s="191"/>
      <c r="K307" s="191"/>
      <c r="L307" s="191"/>
      <c r="M307" s="177"/>
      <c r="N307" s="84"/>
    </row>
    <row r="308" spans="1:14" x14ac:dyDescent="0.25">
      <c r="A308" s="359" t="s">
        <v>90</v>
      </c>
      <c r="B308" s="360" t="s">
        <v>72</v>
      </c>
      <c r="C308" s="360"/>
      <c r="D308" s="184" t="s">
        <v>73</v>
      </c>
      <c r="E308" s="366"/>
      <c r="F308" s="181"/>
      <c r="G308" s="181"/>
      <c r="H308" s="181"/>
      <c r="I308" s="184"/>
      <c r="J308" s="191"/>
      <c r="K308" s="191"/>
      <c r="L308" s="191"/>
      <c r="M308" s="177"/>
      <c r="N308" s="84"/>
    </row>
    <row r="309" spans="1:14" x14ac:dyDescent="0.25">
      <c r="A309" s="359" t="s">
        <v>93</v>
      </c>
      <c r="B309" s="360" t="s">
        <v>91</v>
      </c>
      <c r="C309" s="360"/>
      <c r="D309" s="184" t="s">
        <v>105</v>
      </c>
      <c r="E309" s="366"/>
      <c r="F309" s="181"/>
      <c r="G309" s="181"/>
      <c r="H309" s="181"/>
      <c r="I309" s="184"/>
      <c r="J309" s="191"/>
      <c r="K309" s="191"/>
      <c r="L309" s="191"/>
      <c r="M309" s="177"/>
      <c r="N309" s="84"/>
    </row>
    <row r="310" spans="1:14" x14ac:dyDescent="0.25">
      <c r="A310" s="69"/>
      <c r="B310" s="183"/>
      <c r="C310" s="69"/>
      <c r="D310" s="69"/>
      <c r="E310" s="366"/>
      <c r="F310" s="181"/>
      <c r="G310" s="181"/>
      <c r="H310" s="181"/>
      <c r="I310" s="184"/>
      <c r="J310" s="191"/>
      <c r="K310" s="191"/>
      <c r="L310" s="191"/>
      <c r="M310" s="177"/>
      <c r="N310" s="84"/>
    </row>
    <row r="311" spans="1:14" x14ac:dyDescent="0.25">
      <c r="A311" s="69"/>
      <c r="B311" s="183"/>
      <c r="C311" s="364" t="s">
        <v>277</v>
      </c>
      <c r="D311" s="184" t="s">
        <v>96</v>
      </c>
      <c r="E311" s="365" t="s">
        <v>278</v>
      </c>
      <c r="F311" s="181"/>
      <c r="G311" s="181"/>
      <c r="H311" s="181"/>
      <c r="I311" s="181"/>
      <c r="J311" s="181"/>
      <c r="K311" s="181"/>
      <c r="L311" s="372"/>
      <c r="M311" s="177"/>
      <c r="N311" s="84"/>
    </row>
    <row r="312" spans="1:14" x14ac:dyDescent="0.25">
      <c r="A312" s="69"/>
      <c r="B312" s="183"/>
      <c r="C312" s="364"/>
      <c r="D312" s="184"/>
      <c r="E312" s="365"/>
      <c r="F312" s="181"/>
      <c r="G312" s="181"/>
      <c r="H312" s="181"/>
      <c r="I312" s="181"/>
      <c r="J312" s="181"/>
      <c r="K312" s="181"/>
      <c r="L312" s="372"/>
      <c r="M312" s="177"/>
      <c r="N312" s="84"/>
    </row>
    <row r="313" spans="1:14" x14ac:dyDescent="0.25">
      <c r="A313" s="69" t="s">
        <v>99</v>
      </c>
      <c r="B313" s="367" t="s">
        <v>100</v>
      </c>
      <c r="C313" s="180" t="s">
        <v>101</v>
      </c>
      <c r="D313" s="368" t="s">
        <v>102</v>
      </c>
      <c r="E313" s="181"/>
      <c r="F313" s="181"/>
      <c r="G313" s="181"/>
      <c r="H313" s="181"/>
      <c r="I313" s="181"/>
      <c r="J313" s="182"/>
      <c r="K313" s="182">
        <f t="shared" ref="K313:K321" si="48">L313/12</f>
        <v>169505.19999999998</v>
      </c>
      <c r="L313" s="375">
        <v>2034062.4</v>
      </c>
      <c r="M313" s="177"/>
      <c r="N313" s="84"/>
    </row>
    <row r="314" spans="1:14" x14ac:dyDescent="0.25">
      <c r="A314" s="69" t="s">
        <v>99</v>
      </c>
      <c r="B314" s="367" t="s">
        <v>106</v>
      </c>
      <c r="C314" s="180" t="s">
        <v>101</v>
      </c>
      <c r="D314" s="368" t="s">
        <v>107</v>
      </c>
      <c r="E314" s="181"/>
      <c r="F314" s="181"/>
      <c r="G314" s="181"/>
      <c r="H314" s="181"/>
      <c r="I314" s="181"/>
      <c r="J314" s="182"/>
      <c r="K314" s="182">
        <f t="shared" si="48"/>
        <v>21818.880000000001</v>
      </c>
      <c r="L314" s="375">
        <v>261826.56</v>
      </c>
      <c r="M314" s="177"/>
      <c r="N314" s="84"/>
    </row>
    <row r="315" spans="1:14" x14ac:dyDescent="0.25">
      <c r="A315" s="69" t="s">
        <v>99</v>
      </c>
      <c r="B315" s="367" t="s">
        <v>108</v>
      </c>
      <c r="C315" s="180" t="s">
        <v>101</v>
      </c>
      <c r="D315" s="368" t="s">
        <v>109</v>
      </c>
      <c r="E315" s="181"/>
      <c r="F315" s="181"/>
      <c r="G315" s="181"/>
      <c r="H315" s="181"/>
      <c r="I315" s="181"/>
      <c r="J315" s="182"/>
      <c r="K315" s="182">
        <f t="shared" si="48"/>
        <v>116740.88</v>
      </c>
      <c r="L315" s="375">
        <v>1400890.56</v>
      </c>
      <c r="M315" s="177"/>
      <c r="N315" s="84"/>
    </row>
    <row r="316" spans="1:14" x14ac:dyDescent="0.25">
      <c r="A316" s="69" t="s">
        <v>99</v>
      </c>
      <c r="B316" s="367" t="s">
        <v>110</v>
      </c>
      <c r="C316" s="180" t="s">
        <v>101</v>
      </c>
      <c r="D316" s="368" t="s">
        <v>111</v>
      </c>
      <c r="E316" s="181"/>
      <c r="F316" s="181"/>
      <c r="G316" s="181"/>
      <c r="H316" s="181"/>
      <c r="I316" s="181"/>
      <c r="J316" s="182"/>
      <c r="K316" s="182">
        <f t="shared" si="48"/>
        <v>2902</v>
      </c>
      <c r="L316" s="375">
        <v>34824</v>
      </c>
      <c r="M316" s="177"/>
      <c r="N316" s="84"/>
    </row>
    <row r="317" spans="1:14" x14ac:dyDescent="0.25">
      <c r="A317" s="69" t="s">
        <v>99</v>
      </c>
      <c r="B317" s="367" t="s">
        <v>112</v>
      </c>
      <c r="C317" s="180" t="s">
        <v>101</v>
      </c>
      <c r="D317" s="368" t="s">
        <v>113</v>
      </c>
      <c r="E317" s="181"/>
      <c r="F317" s="181"/>
      <c r="G317" s="181"/>
      <c r="H317" s="181"/>
      <c r="I317" s="181"/>
      <c r="J317" s="182"/>
      <c r="K317" s="182">
        <f t="shared" si="48"/>
        <v>4145.3566666666666</v>
      </c>
      <c r="L317" s="375">
        <v>49744.28</v>
      </c>
      <c r="M317" s="177"/>
      <c r="N317" s="84"/>
    </row>
    <row r="318" spans="1:14" x14ac:dyDescent="0.25">
      <c r="A318" s="69" t="s">
        <v>99</v>
      </c>
      <c r="B318" s="367" t="s">
        <v>114</v>
      </c>
      <c r="C318" s="180" t="s">
        <v>101</v>
      </c>
      <c r="D318" s="368" t="s">
        <v>115</v>
      </c>
      <c r="E318" s="181"/>
      <c r="F318" s="181"/>
      <c r="G318" s="181"/>
      <c r="H318" s="181"/>
      <c r="I318" s="181"/>
      <c r="J318" s="182"/>
      <c r="K318" s="182">
        <f t="shared" si="48"/>
        <v>57088.27583333334</v>
      </c>
      <c r="L318" s="375">
        <v>685059.31</v>
      </c>
      <c r="M318" s="177"/>
      <c r="N318" s="84"/>
    </row>
    <row r="319" spans="1:14" x14ac:dyDescent="0.25">
      <c r="A319" s="69" t="s">
        <v>99</v>
      </c>
      <c r="B319" s="367" t="s">
        <v>117</v>
      </c>
      <c r="C319" s="180" t="s">
        <v>101</v>
      </c>
      <c r="D319" s="368" t="s">
        <v>118</v>
      </c>
      <c r="E319" s="181"/>
      <c r="F319" s="181"/>
      <c r="G319" s="181"/>
      <c r="H319" s="181"/>
      <c r="I319" s="181"/>
      <c r="J319" s="182"/>
      <c r="K319" s="182">
        <f t="shared" si="48"/>
        <v>71728.639999999999</v>
      </c>
      <c r="L319" s="375">
        <v>860743.68000000005</v>
      </c>
      <c r="M319" s="177"/>
      <c r="N319" s="84"/>
    </row>
    <row r="320" spans="1:14" x14ac:dyDescent="0.25">
      <c r="A320" s="69" t="s">
        <v>99</v>
      </c>
      <c r="B320" s="367" t="s">
        <v>119</v>
      </c>
      <c r="C320" s="180" t="s">
        <v>101</v>
      </c>
      <c r="D320" s="368" t="s">
        <v>120</v>
      </c>
      <c r="E320" s="181"/>
      <c r="F320" s="181"/>
      <c r="G320" s="181"/>
      <c r="H320" s="181"/>
      <c r="I320" s="181"/>
      <c r="J320" s="182"/>
      <c r="K320" s="182">
        <f t="shared" si="48"/>
        <v>16150</v>
      </c>
      <c r="L320" s="375">
        <v>193800</v>
      </c>
      <c r="M320" s="177"/>
      <c r="N320" s="84"/>
    </row>
    <row r="321" spans="1:14" x14ac:dyDescent="0.25">
      <c r="A321" s="69" t="s">
        <v>99</v>
      </c>
      <c r="B321" s="367" t="s">
        <v>121</v>
      </c>
      <c r="C321" s="183" t="s">
        <v>101</v>
      </c>
      <c r="D321" s="368" t="s">
        <v>122</v>
      </c>
      <c r="E321" s="181"/>
      <c r="F321" s="181"/>
      <c r="G321" s="181"/>
      <c r="H321" s="181"/>
      <c r="I321" s="181"/>
      <c r="J321" s="182"/>
      <c r="K321" s="182">
        <f t="shared" si="48"/>
        <v>11959.166666666666</v>
      </c>
      <c r="L321" s="375">
        <v>143510</v>
      </c>
      <c r="M321" s="177"/>
      <c r="N321" s="84"/>
    </row>
    <row r="322" spans="1:14" x14ac:dyDescent="0.25">
      <c r="A322" s="69"/>
      <c r="B322" s="183"/>
      <c r="C322" s="69"/>
      <c r="D322" s="359"/>
      <c r="E322" s="184" t="s">
        <v>123</v>
      </c>
      <c r="F322" s="181"/>
      <c r="G322" s="181"/>
      <c r="H322" s="181"/>
      <c r="I322" s="184"/>
      <c r="J322" s="185"/>
      <c r="K322" s="185">
        <f t="shared" ref="K322:L322" si="49">SUM(K313:K321)</f>
        <v>472038.39916666667</v>
      </c>
      <c r="L322" s="185">
        <f t="shared" si="49"/>
        <v>5664460.7899999991</v>
      </c>
      <c r="M322" s="177"/>
      <c r="N322" s="84"/>
    </row>
    <row r="323" spans="1:14" x14ac:dyDescent="0.25">
      <c r="A323" s="69"/>
      <c r="B323" s="183"/>
      <c r="C323" s="69"/>
      <c r="D323" s="359"/>
      <c r="E323" s="184"/>
      <c r="F323" s="181"/>
      <c r="G323" s="181"/>
      <c r="H323" s="181"/>
      <c r="I323" s="184"/>
      <c r="J323" s="185"/>
      <c r="K323" s="185"/>
      <c r="L323" s="185"/>
      <c r="M323" s="177"/>
      <c r="N323" s="84"/>
    </row>
    <row r="324" spans="1:14" x14ac:dyDescent="0.25">
      <c r="A324" s="69" t="s">
        <v>99</v>
      </c>
      <c r="B324" s="179" t="s">
        <v>221</v>
      </c>
      <c r="C324" s="180" t="s">
        <v>101</v>
      </c>
      <c r="D324" s="64" t="s">
        <v>125</v>
      </c>
      <c r="E324" s="181"/>
      <c r="F324" s="181"/>
      <c r="G324" s="181"/>
      <c r="H324" s="181"/>
      <c r="I324" s="181"/>
      <c r="J324" s="74"/>
      <c r="K324" s="74">
        <f>L324/12</f>
        <v>166.66666666666666</v>
      </c>
      <c r="L324" s="182">
        <v>2000</v>
      </c>
      <c r="M324" s="177"/>
      <c r="N324" s="84"/>
    </row>
    <row r="325" spans="1:14" x14ac:dyDescent="0.25">
      <c r="A325" s="69"/>
      <c r="B325" s="69"/>
      <c r="C325" s="183"/>
      <c r="D325" s="181"/>
      <c r="E325" s="184" t="s">
        <v>123</v>
      </c>
      <c r="F325" s="181"/>
      <c r="G325" s="181"/>
      <c r="H325" s="181"/>
      <c r="I325" s="184"/>
      <c r="J325" s="185"/>
      <c r="K325" s="185">
        <f t="shared" ref="K325:L325" si="50">SUM(K324)</f>
        <v>166.66666666666666</v>
      </c>
      <c r="L325" s="185">
        <f t="shared" si="50"/>
        <v>2000</v>
      </c>
      <c r="M325" s="177"/>
      <c r="N325" s="84"/>
    </row>
    <row r="326" spans="1:14" x14ac:dyDescent="0.25">
      <c r="A326" s="69"/>
      <c r="B326" s="69"/>
      <c r="C326" s="183"/>
      <c r="D326" s="181"/>
      <c r="E326" s="181"/>
      <c r="F326" s="181"/>
      <c r="G326" s="181"/>
      <c r="H326" s="181"/>
      <c r="I326" s="184"/>
      <c r="J326" s="185"/>
      <c r="K326" s="185"/>
      <c r="L326" s="185"/>
      <c r="M326" s="177"/>
      <c r="N326" s="84"/>
    </row>
    <row r="327" spans="1:14" x14ac:dyDescent="0.25">
      <c r="A327" s="69" t="s">
        <v>99</v>
      </c>
      <c r="B327" s="179" t="s">
        <v>228</v>
      </c>
      <c r="C327" s="180" t="s">
        <v>101</v>
      </c>
      <c r="D327" s="64" t="s">
        <v>136</v>
      </c>
      <c r="E327" s="181"/>
      <c r="F327" s="181"/>
      <c r="G327" s="181"/>
      <c r="H327" s="181"/>
      <c r="I327" s="181"/>
      <c r="J327" s="74"/>
      <c r="K327" s="74">
        <f t="shared" ref="K327:K330" si="51">L327/12</f>
        <v>875</v>
      </c>
      <c r="L327" s="182">
        <v>10500</v>
      </c>
      <c r="M327" s="177"/>
      <c r="N327" s="84"/>
    </row>
    <row r="328" spans="1:14" x14ac:dyDescent="0.25">
      <c r="A328" s="69" t="s">
        <v>99</v>
      </c>
      <c r="B328" s="179" t="s">
        <v>266</v>
      </c>
      <c r="C328" s="180" t="s">
        <v>101</v>
      </c>
      <c r="D328" s="64" t="s">
        <v>138</v>
      </c>
      <c r="E328" s="181"/>
      <c r="F328" s="181"/>
      <c r="G328" s="181"/>
      <c r="H328" s="181"/>
      <c r="I328" s="181"/>
      <c r="J328" s="74"/>
      <c r="K328" s="74">
        <f t="shared" si="51"/>
        <v>336.25</v>
      </c>
      <c r="L328" s="182">
        <v>4035</v>
      </c>
      <c r="M328" s="177"/>
      <c r="N328" s="84"/>
    </row>
    <row r="329" spans="1:14" ht="14.25" customHeight="1" x14ac:dyDescent="0.25">
      <c r="A329" s="69" t="s">
        <v>99</v>
      </c>
      <c r="B329" s="180">
        <v>3711</v>
      </c>
      <c r="C329" s="180" t="s">
        <v>101</v>
      </c>
      <c r="D329" s="64" t="s">
        <v>140</v>
      </c>
      <c r="E329" s="184"/>
      <c r="F329" s="181"/>
      <c r="G329" s="181"/>
      <c r="H329" s="181"/>
      <c r="I329" s="184"/>
      <c r="J329" s="185"/>
      <c r="K329" s="74">
        <f t="shared" si="51"/>
        <v>758.33333333333337</v>
      </c>
      <c r="L329" s="182">
        <v>9100</v>
      </c>
      <c r="M329" s="177"/>
      <c r="N329" s="84"/>
    </row>
    <row r="330" spans="1:14" ht="14.25" customHeight="1" x14ac:dyDescent="0.25">
      <c r="A330" s="69" t="s">
        <v>99</v>
      </c>
      <c r="B330" s="179" t="s">
        <v>203</v>
      </c>
      <c r="C330" s="180" t="s">
        <v>101</v>
      </c>
      <c r="D330" s="64" t="s">
        <v>144</v>
      </c>
      <c r="E330" s="181"/>
      <c r="F330" s="181"/>
      <c r="G330" s="181"/>
      <c r="H330" s="181"/>
      <c r="I330" s="181"/>
      <c r="J330" s="74"/>
      <c r="K330" s="74">
        <f t="shared" si="51"/>
        <v>625</v>
      </c>
      <c r="L330" s="182">
        <v>7500</v>
      </c>
      <c r="M330" s="177"/>
      <c r="N330" s="84"/>
    </row>
    <row r="331" spans="1:14" x14ac:dyDescent="0.25">
      <c r="A331" s="69"/>
      <c r="B331" s="183"/>
      <c r="C331" s="69"/>
      <c r="D331" s="69"/>
      <c r="E331" s="184" t="s">
        <v>123</v>
      </c>
      <c r="F331" s="181"/>
      <c r="G331" s="181"/>
      <c r="H331" s="181"/>
      <c r="I331" s="184"/>
      <c r="J331" s="185"/>
      <c r="K331" s="185">
        <f t="shared" ref="K331:L331" si="52">SUM(K327:K330)</f>
        <v>2594.5833333333335</v>
      </c>
      <c r="L331" s="185">
        <f t="shared" si="52"/>
        <v>31135</v>
      </c>
      <c r="M331" s="177"/>
      <c r="N331" s="84"/>
    </row>
    <row r="332" spans="1:14" x14ac:dyDescent="0.25">
      <c r="A332" s="69"/>
      <c r="B332" s="183"/>
      <c r="C332" s="69"/>
      <c r="D332" s="69"/>
      <c r="E332" s="366"/>
      <c r="F332" s="181"/>
      <c r="G332" s="181"/>
      <c r="H332" s="181"/>
      <c r="I332" s="181"/>
      <c r="J332" s="181"/>
      <c r="K332" s="181"/>
      <c r="L332" s="185"/>
      <c r="M332" s="177"/>
      <c r="N332" s="84"/>
    </row>
    <row r="333" spans="1:14" x14ac:dyDescent="0.25">
      <c r="A333" s="69"/>
      <c r="B333" s="373"/>
      <c r="C333" s="183"/>
      <c r="D333" s="181"/>
      <c r="E333" s="184" t="s">
        <v>146</v>
      </c>
      <c r="F333" s="181"/>
      <c r="G333" s="181"/>
      <c r="H333" s="181"/>
      <c r="I333" s="181"/>
      <c r="J333" s="185"/>
      <c r="K333" s="185">
        <f t="shared" ref="K333:L333" si="53">K322+K325+K331</f>
        <v>474799.64916666667</v>
      </c>
      <c r="L333" s="185">
        <f t="shared" si="53"/>
        <v>5697595.7899999991</v>
      </c>
      <c r="M333" s="177"/>
      <c r="N333" s="84"/>
    </row>
    <row r="334" spans="1:14" x14ac:dyDescent="0.25">
      <c r="A334" s="69"/>
      <c r="B334" s="69"/>
      <c r="C334" s="183"/>
      <c r="D334" s="181"/>
      <c r="E334" s="181"/>
      <c r="F334" s="181"/>
      <c r="G334" s="181"/>
      <c r="H334" s="181"/>
      <c r="I334" s="181"/>
      <c r="J334" s="74"/>
      <c r="K334" s="74"/>
      <c r="L334" s="366"/>
      <c r="M334" s="177"/>
      <c r="N334" s="84"/>
    </row>
    <row r="335" spans="1:14" x14ac:dyDescent="0.25">
      <c r="A335" s="359" t="s">
        <v>82</v>
      </c>
      <c r="B335" s="361">
        <v>1</v>
      </c>
      <c r="C335" s="69"/>
      <c r="D335" s="359" t="s">
        <v>83</v>
      </c>
      <c r="E335" s="366"/>
      <c r="F335" s="181"/>
      <c r="G335" s="181"/>
      <c r="H335" s="181"/>
      <c r="I335" s="184"/>
      <c r="J335" s="191"/>
      <c r="K335" s="191"/>
      <c r="L335" s="191"/>
      <c r="M335" s="177"/>
      <c r="N335" s="84"/>
    </row>
    <row r="336" spans="1:14" x14ac:dyDescent="0.25">
      <c r="A336" s="359" t="s">
        <v>84</v>
      </c>
      <c r="B336" s="361">
        <v>3</v>
      </c>
      <c r="C336" s="69"/>
      <c r="D336" s="359" t="s">
        <v>174</v>
      </c>
      <c r="E336" s="366"/>
      <c r="F336" s="181"/>
      <c r="G336" s="181"/>
      <c r="H336" s="181"/>
      <c r="I336" s="184"/>
      <c r="J336" s="191"/>
      <c r="K336" s="191"/>
      <c r="L336" s="191"/>
      <c r="M336" s="177"/>
      <c r="N336" s="84"/>
    </row>
    <row r="337" spans="1:14" x14ac:dyDescent="0.25">
      <c r="A337" s="359" t="s">
        <v>87</v>
      </c>
      <c r="B337" s="361">
        <v>1</v>
      </c>
      <c r="C337" s="69"/>
      <c r="D337" s="359" t="s">
        <v>175</v>
      </c>
      <c r="E337" s="366"/>
      <c r="F337" s="181"/>
      <c r="G337" s="181"/>
      <c r="H337" s="181"/>
      <c r="I337" s="184"/>
      <c r="J337" s="191"/>
      <c r="K337" s="191"/>
      <c r="L337" s="191"/>
      <c r="M337" s="177"/>
      <c r="N337" s="84"/>
    </row>
    <row r="338" spans="1:14" x14ac:dyDescent="0.25">
      <c r="A338" s="359" t="s">
        <v>90</v>
      </c>
      <c r="B338" s="360" t="s">
        <v>72</v>
      </c>
      <c r="C338" s="360"/>
      <c r="D338" s="184" t="s">
        <v>73</v>
      </c>
      <c r="E338" s="366"/>
      <c r="F338" s="181"/>
      <c r="G338" s="181"/>
      <c r="H338" s="181"/>
      <c r="I338" s="184"/>
      <c r="J338" s="191"/>
      <c r="K338" s="191"/>
      <c r="L338" s="191"/>
      <c r="M338" s="177"/>
      <c r="N338" s="84"/>
    </row>
    <row r="339" spans="1:14" x14ac:dyDescent="0.25">
      <c r="A339" s="359" t="s">
        <v>93</v>
      </c>
      <c r="B339" s="360" t="s">
        <v>91</v>
      </c>
      <c r="C339" s="360"/>
      <c r="D339" s="184" t="s">
        <v>105</v>
      </c>
      <c r="E339" s="366"/>
      <c r="F339" s="181"/>
      <c r="G339" s="181"/>
      <c r="H339" s="181"/>
      <c r="I339" s="184"/>
      <c r="J339" s="191"/>
      <c r="K339" s="191"/>
      <c r="L339" s="191"/>
      <c r="M339" s="177"/>
      <c r="N339" s="84"/>
    </row>
    <row r="340" spans="1:14" ht="15" customHeight="1" x14ac:dyDescent="0.25">
      <c r="A340" s="360"/>
      <c r="B340" s="360"/>
      <c r="C340" s="360"/>
      <c r="D340" s="184"/>
      <c r="E340" s="366"/>
      <c r="F340" s="181"/>
      <c r="G340" s="181"/>
      <c r="H340" s="181"/>
      <c r="I340" s="184"/>
      <c r="J340" s="191"/>
      <c r="K340" s="191"/>
      <c r="L340" s="191"/>
      <c r="M340" s="177"/>
      <c r="N340" s="84"/>
    </row>
    <row r="341" spans="1:14" x14ac:dyDescent="0.25">
      <c r="A341" s="69"/>
      <c r="B341" s="183"/>
      <c r="C341" s="364" t="s">
        <v>295</v>
      </c>
      <c r="D341" s="365" t="s">
        <v>96</v>
      </c>
      <c r="E341" s="365" t="s">
        <v>296</v>
      </c>
      <c r="F341" s="381"/>
      <c r="G341" s="381"/>
      <c r="H341" s="181"/>
      <c r="I341" s="181"/>
      <c r="J341" s="181"/>
      <c r="K341" s="181"/>
      <c r="L341" s="372"/>
      <c r="M341" s="177"/>
      <c r="N341" s="84"/>
    </row>
    <row r="342" spans="1:14" ht="15.75" customHeight="1" x14ac:dyDescent="0.25">
      <c r="A342" s="69"/>
      <c r="B342" s="183"/>
      <c r="C342" s="364"/>
      <c r="D342" s="365"/>
      <c r="E342" s="365"/>
      <c r="F342" s="381"/>
      <c r="G342" s="381"/>
      <c r="H342" s="181"/>
      <c r="I342" s="181"/>
      <c r="J342" s="181"/>
      <c r="K342" s="181"/>
      <c r="L342" s="372"/>
      <c r="M342" s="177"/>
      <c r="N342" s="84"/>
    </row>
    <row r="343" spans="1:14" x14ac:dyDescent="0.25">
      <c r="A343" s="69" t="s">
        <v>99</v>
      </c>
      <c r="B343" s="367" t="s">
        <v>100</v>
      </c>
      <c r="C343" s="180" t="s">
        <v>101</v>
      </c>
      <c r="D343" s="368" t="s">
        <v>102</v>
      </c>
      <c r="E343" s="181"/>
      <c r="F343" s="181"/>
      <c r="G343" s="181"/>
      <c r="H343" s="181"/>
      <c r="I343" s="181"/>
      <c r="J343" s="182"/>
      <c r="K343" s="182">
        <f t="shared" ref="K343:K351" si="54">L343/12</f>
        <v>352016.08</v>
      </c>
      <c r="L343" s="375">
        <v>4224192.96</v>
      </c>
      <c r="M343" s="177"/>
      <c r="N343" s="84"/>
    </row>
    <row r="344" spans="1:14" x14ac:dyDescent="0.25">
      <c r="A344" s="69" t="s">
        <v>99</v>
      </c>
      <c r="B344" s="367" t="s">
        <v>106</v>
      </c>
      <c r="C344" s="180" t="s">
        <v>101</v>
      </c>
      <c r="D344" s="368" t="s">
        <v>107</v>
      </c>
      <c r="E344" s="181"/>
      <c r="F344" s="181"/>
      <c r="G344" s="181"/>
      <c r="H344" s="181"/>
      <c r="I344" s="181"/>
      <c r="J344" s="182"/>
      <c r="K344" s="182">
        <f t="shared" si="54"/>
        <v>22834.36</v>
      </c>
      <c r="L344" s="375">
        <v>274012.32</v>
      </c>
      <c r="M344" s="177"/>
      <c r="N344" s="84"/>
    </row>
    <row r="345" spans="1:14" x14ac:dyDescent="0.25">
      <c r="A345" s="69" t="s">
        <v>99</v>
      </c>
      <c r="B345" s="367" t="s">
        <v>108</v>
      </c>
      <c r="C345" s="180" t="s">
        <v>101</v>
      </c>
      <c r="D345" s="368" t="s">
        <v>109</v>
      </c>
      <c r="E345" s="181"/>
      <c r="F345" s="181"/>
      <c r="G345" s="181"/>
      <c r="H345" s="181"/>
      <c r="I345" s="181"/>
      <c r="J345" s="182"/>
      <c r="K345" s="182">
        <f t="shared" si="54"/>
        <v>91052.800000000003</v>
      </c>
      <c r="L345" s="375">
        <v>1092633.6000000001</v>
      </c>
      <c r="M345" s="177"/>
      <c r="N345" s="84"/>
    </row>
    <row r="346" spans="1:14" x14ac:dyDescent="0.25">
      <c r="A346" s="69" t="s">
        <v>99</v>
      </c>
      <c r="B346" s="367" t="s">
        <v>110</v>
      </c>
      <c r="C346" s="180" t="s">
        <v>101</v>
      </c>
      <c r="D346" s="368" t="s">
        <v>111</v>
      </c>
      <c r="E346" s="181"/>
      <c r="F346" s="181"/>
      <c r="G346" s="181"/>
      <c r="H346" s="181"/>
      <c r="I346" s="181"/>
      <c r="J346" s="182"/>
      <c r="K346" s="182">
        <f t="shared" si="54"/>
        <v>5079</v>
      </c>
      <c r="L346" s="375">
        <v>60948</v>
      </c>
      <c r="M346" s="177"/>
      <c r="N346" s="84"/>
    </row>
    <row r="347" spans="1:14" x14ac:dyDescent="0.25">
      <c r="A347" s="69" t="s">
        <v>99</v>
      </c>
      <c r="B347" s="367" t="s">
        <v>112</v>
      </c>
      <c r="C347" s="180" t="s">
        <v>101</v>
      </c>
      <c r="D347" s="368" t="s">
        <v>113</v>
      </c>
      <c r="E347" s="181"/>
      <c r="F347" s="181"/>
      <c r="G347" s="181"/>
      <c r="H347" s="181"/>
      <c r="I347" s="181"/>
      <c r="J347" s="182"/>
      <c r="K347" s="182">
        <f t="shared" si="54"/>
        <v>8121.7883333333339</v>
      </c>
      <c r="L347" s="375">
        <v>97461.46</v>
      </c>
      <c r="M347" s="177"/>
      <c r="N347" s="84"/>
    </row>
    <row r="348" spans="1:14" x14ac:dyDescent="0.25">
      <c r="A348" s="69" t="s">
        <v>99</v>
      </c>
      <c r="B348" s="367" t="s">
        <v>114</v>
      </c>
      <c r="C348" s="180" t="s">
        <v>101</v>
      </c>
      <c r="D348" s="368" t="s">
        <v>115</v>
      </c>
      <c r="E348" s="181"/>
      <c r="F348" s="181"/>
      <c r="G348" s="181"/>
      <c r="H348" s="181"/>
      <c r="I348" s="181"/>
      <c r="J348" s="182"/>
      <c r="K348" s="182">
        <f t="shared" si="54"/>
        <v>90033.395833333328</v>
      </c>
      <c r="L348" s="375">
        <v>1080400.75</v>
      </c>
      <c r="M348" s="177"/>
      <c r="N348" s="84"/>
    </row>
    <row r="349" spans="1:14" x14ac:dyDescent="0.25">
      <c r="A349" s="69" t="s">
        <v>99</v>
      </c>
      <c r="B349" s="367" t="s">
        <v>117</v>
      </c>
      <c r="C349" s="180" t="s">
        <v>101</v>
      </c>
      <c r="D349" s="368" t="s">
        <v>118</v>
      </c>
      <c r="E349" s="181"/>
      <c r="F349" s="181"/>
      <c r="G349" s="181"/>
      <c r="H349" s="181"/>
      <c r="I349" s="181"/>
      <c r="J349" s="182"/>
      <c r="K349" s="182">
        <f t="shared" si="54"/>
        <v>105951.09999999999</v>
      </c>
      <c r="L349" s="375">
        <v>1271413.2</v>
      </c>
      <c r="M349" s="177"/>
      <c r="N349" s="84"/>
    </row>
    <row r="350" spans="1:14" x14ac:dyDescent="0.25">
      <c r="A350" s="69" t="s">
        <v>99</v>
      </c>
      <c r="B350" s="367" t="s">
        <v>119</v>
      </c>
      <c r="C350" s="180" t="s">
        <v>101</v>
      </c>
      <c r="D350" s="368" t="s">
        <v>120</v>
      </c>
      <c r="E350" s="181"/>
      <c r="F350" s="181"/>
      <c r="G350" s="181"/>
      <c r="H350" s="181"/>
      <c r="I350" s="181"/>
      <c r="J350" s="182"/>
      <c r="K350" s="182">
        <f t="shared" si="54"/>
        <v>19950</v>
      </c>
      <c r="L350" s="375">
        <v>239400</v>
      </c>
      <c r="M350" s="177"/>
      <c r="N350" s="84"/>
    </row>
    <row r="351" spans="1:14" x14ac:dyDescent="0.25">
      <c r="A351" s="69" t="s">
        <v>99</v>
      </c>
      <c r="B351" s="367" t="s">
        <v>121</v>
      </c>
      <c r="C351" s="183" t="s">
        <v>101</v>
      </c>
      <c r="D351" s="368" t="s">
        <v>122</v>
      </c>
      <c r="E351" s="181"/>
      <c r="F351" s="181"/>
      <c r="G351" s="181"/>
      <c r="H351" s="181"/>
      <c r="I351" s="181"/>
      <c r="J351" s="182"/>
      <c r="K351" s="182">
        <f t="shared" si="54"/>
        <v>10906.666666666666</v>
      </c>
      <c r="L351" s="375">
        <v>130880</v>
      </c>
      <c r="M351" s="177"/>
      <c r="N351" s="84"/>
    </row>
    <row r="352" spans="1:14" x14ac:dyDescent="0.25">
      <c r="A352" s="69"/>
      <c r="B352" s="183"/>
      <c r="C352" s="69"/>
      <c r="D352" s="181"/>
      <c r="E352" s="184" t="s">
        <v>123</v>
      </c>
      <c r="F352" s="181"/>
      <c r="G352" s="181"/>
      <c r="H352" s="181"/>
      <c r="I352" s="184"/>
      <c r="J352" s="185"/>
      <c r="K352" s="185">
        <f t="shared" ref="K352:L352" si="55">SUM(K343:K351)</f>
        <v>705945.1908333333</v>
      </c>
      <c r="L352" s="185">
        <f t="shared" si="55"/>
        <v>8471342.290000001</v>
      </c>
      <c r="M352" s="177"/>
      <c r="N352" s="84"/>
    </row>
    <row r="353" spans="1:14" x14ac:dyDescent="0.25">
      <c r="A353" s="69"/>
      <c r="B353" s="183"/>
      <c r="C353" s="69"/>
      <c r="D353" s="181"/>
      <c r="E353" s="181"/>
      <c r="F353" s="181"/>
      <c r="G353" s="181"/>
      <c r="H353" s="181"/>
      <c r="I353" s="184"/>
      <c r="J353" s="185"/>
      <c r="K353" s="185"/>
      <c r="L353" s="185"/>
      <c r="M353" s="177"/>
      <c r="N353" s="84"/>
    </row>
    <row r="354" spans="1:14" x14ac:dyDescent="0.25">
      <c r="A354" s="69" t="s">
        <v>99</v>
      </c>
      <c r="B354" s="180">
        <v>2111</v>
      </c>
      <c r="C354" s="180" t="s">
        <v>101</v>
      </c>
      <c r="D354" s="64" t="s">
        <v>125</v>
      </c>
      <c r="E354" s="181"/>
      <c r="F354" s="181"/>
      <c r="G354" s="181"/>
      <c r="H354" s="181"/>
      <c r="I354" s="181"/>
      <c r="J354" s="74"/>
      <c r="K354" s="74">
        <f t="shared" ref="K354:K359" si="56">L354/12</f>
        <v>416.66666666666669</v>
      </c>
      <c r="L354" s="182">
        <v>5000</v>
      </c>
      <c r="M354" s="177"/>
      <c r="N354" s="84"/>
    </row>
    <row r="355" spans="1:14" x14ac:dyDescent="0.25">
      <c r="A355" s="69" t="s">
        <v>99</v>
      </c>
      <c r="B355" s="180">
        <v>2141</v>
      </c>
      <c r="C355" s="180" t="s">
        <v>101</v>
      </c>
      <c r="D355" s="64" t="s">
        <v>168</v>
      </c>
      <c r="E355" s="181"/>
      <c r="F355" s="181"/>
      <c r="G355" s="181"/>
      <c r="H355" s="181"/>
      <c r="I355" s="181"/>
      <c r="J355" s="74"/>
      <c r="K355" s="74">
        <f t="shared" si="56"/>
        <v>2600</v>
      </c>
      <c r="L355" s="182">
        <v>31200</v>
      </c>
      <c r="M355" s="177"/>
      <c r="N355" s="84"/>
    </row>
    <row r="356" spans="1:14" x14ac:dyDescent="0.25">
      <c r="A356" s="69" t="s">
        <v>99</v>
      </c>
      <c r="B356" s="180">
        <v>2161</v>
      </c>
      <c r="C356" s="180" t="s">
        <v>101</v>
      </c>
      <c r="D356" s="64" t="s">
        <v>128</v>
      </c>
      <c r="E356" s="181"/>
      <c r="F356" s="181"/>
      <c r="G356" s="181"/>
      <c r="H356" s="181"/>
      <c r="I356" s="181"/>
      <c r="J356" s="182"/>
      <c r="K356" s="74">
        <f t="shared" si="56"/>
        <v>250</v>
      </c>
      <c r="L356" s="182">
        <v>3000</v>
      </c>
      <c r="M356" s="177"/>
      <c r="N356" s="84"/>
    </row>
    <row r="357" spans="1:14" x14ac:dyDescent="0.25">
      <c r="A357" s="69" t="s">
        <v>99</v>
      </c>
      <c r="B357" s="180">
        <v>2461</v>
      </c>
      <c r="C357" s="180" t="s">
        <v>101</v>
      </c>
      <c r="D357" s="64" t="s">
        <v>135</v>
      </c>
      <c r="E357" s="181"/>
      <c r="F357" s="181"/>
      <c r="G357" s="181"/>
      <c r="H357" s="181"/>
      <c r="I357" s="181"/>
      <c r="J357" s="74"/>
      <c r="K357" s="74">
        <f t="shared" si="56"/>
        <v>4958.333333333333</v>
      </c>
      <c r="L357" s="182">
        <v>59500</v>
      </c>
      <c r="M357" s="177"/>
      <c r="N357" s="84"/>
    </row>
    <row r="358" spans="1:14" x14ac:dyDescent="0.25">
      <c r="A358" s="69" t="s">
        <v>99</v>
      </c>
      <c r="B358" s="180">
        <v>2911</v>
      </c>
      <c r="C358" s="180" t="s">
        <v>101</v>
      </c>
      <c r="D358" s="64" t="s">
        <v>148</v>
      </c>
      <c r="E358" s="181"/>
      <c r="F358" s="181"/>
      <c r="G358" s="181"/>
      <c r="H358" s="181"/>
      <c r="I358" s="181"/>
      <c r="J358" s="74"/>
      <c r="K358" s="74">
        <f t="shared" si="56"/>
        <v>850</v>
      </c>
      <c r="L358" s="182">
        <v>10200</v>
      </c>
      <c r="M358" s="177"/>
      <c r="N358" s="84"/>
    </row>
    <row r="359" spans="1:14" x14ac:dyDescent="0.25">
      <c r="A359" s="69" t="s">
        <v>99</v>
      </c>
      <c r="B359" s="180">
        <v>2941</v>
      </c>
      <c r="C359" s="180" t="s">
        <v>101</v>
      </c>
      <c r="D359" s="64" t="s">
        <v>310</v>
      </c>
      <c r="E359" s="181"/>
      <c r="F359" s="181"/>
      <c r="G359" s="181"/>
      <c r="H359" s="181"/>
      <c r="I359" s="181"/>
      <c r="J359" s="74"/>
      <c r="K359" s="74">
        <f t="shared" si="56"/>
        <v>1345.8333333333333</v>
      </c>
      <c r="L359" s="182">
        <v>16150</v>
      </c>
      <c r="M359" s="177"/>
      <c r="N359" s="84"/>
    </row>
    <row r="360" spans="1:14" x14ac:dyDescent="0.25">
      <c r="A360" s="69"/>
      <c r="B360" s="69"/>
      <c r="C360" s="183"/>
      <c r="D360" s="181"/>
      <c r="E360" s="184" t="s">
        <v>123</v>
      </c>
      <c r="F360" s="181"/>
      <c r="G360" s="181"/>
      <c r="H360" s="181"/>
      <c r="I360" s="184"/>
      <c r="J360" s="185"/>
      <c r="K360" s="185">
        <f t="shared" ref="K360:L360" si="57">SUM(K354:K359)</f>
        <v>10420.833333333334</v>
      </c>
      <c r="L360" s="185">
        <f t="shared" si="57"/>
        <v>125050</v>
      </c>
      <c r="M360" s="177"/>
      <c r="N360" s="84"/>
    </row>
    <row r="361" spans="1:14" x14ac:dyDescent="0.25">
      <c r="A361" s="69"/>
      <c r="B361" s="69"/>
      <c r="C361" s="183"/>
      <c r="D361" s="181"/>
      <c r="E361" s="181"/>
      <c r="F361" s="181"/>
      <c r="G361" s="181"/>
      <c r="H361" s="181"/>
      <c r="I361" s="181"/>
      <c r="J361" s="181"/>
      <c r="K361" s="181"/>
      <c r="L361" s="185"/>
      <c r="M361" s="177"/>
      <c r="N361" s="84"/>
    </row>
    <row r="362" spans="1:14" x14ac:dyDescent="0.25">
      <c r="A362" s="69" t="s">
        <v>99</v>
      </c>
      <c r="B362" s="180">
        <v>3111</v>
      </c>
      <c r="C362" s="180" t="s">
        <v>101</v>
      </c>
      <c r="D362" s="186" t="s">
        <v>197</v>
      </c>
      <c r="E362" s="181"/>
      <c r="F362" s="181"/>
      <c r="G362" s="181"/>
      <c r="H362" s="181"/>
      <c r="I362" s="181"/>
      <c r="J362" s="74"/>
      <c r="K362" s="74">
        <f t="shared" ref="K362:K367" si="58">L362/12</f>
        <v>562.5</v>
      </c>
      <c r="L362" s="182">
        <v>6750</v>
      </c>
      <c r="M362" s="177"/>
      <c r="N362" s="84"/>
    </row>
    <row r="363" spans="1:14" x14ac:dyDescent="0.25">
      <c r="A363" s="69" t="s">
        <v>99</v>
      </c>
      <c r="B363" s="180">
        <v>3141</v>
      </c>
      <c r="C363" s="180" t="s">
        <v>101</v>
      </c>
      <c r="D363" s="64" t="s">
        <v>156</v>
      </c>
      <c r="E363" s="181"/>
      <c r="F363" s="181"/>
      <c r="G363" s="181"/>
      <c r="H363" s="181"/>
      <c r="I363" s="181"/>
      <c r="J363" s="74"/>
      <c r="K363" s="74">
        <f t="shared" si="58"/>
        <v>500</v>
      </c>
      <c r="L363" s="182">
        <v>6000</v>
      </c>
      <c r="M363" s="177"/>
      <c r="N363" s="84"/>
    </row>
    <row r="364" spans="1:14" x14ac:dyDescent="0.25">
      <c r="A364" s="69" t="s">
        <v>99</v>
      </c>
      <c r="B364" s="180">
        <v>3361</v>
      </c>
      <c r="C364" s="180" t="s">
        <v>101</v>
      </c>
      <c r="D364" s="64" t="s">
        <v>136</v>
      </c>
      <c r="E364" s="181"/>
      <c r="F364" s="181"/>
      <c r="G364" s="181"/>
      <c r="H364" s="181"/>
      <c r="I364" s="181"/>
      <c r="J364" s="74"/>
      <c r="K364" s="74">
        <f t="shared" si="58"/>
        <v>608.33333333333337</v>
      </c>
      <c r="L364" s="182">
        <v>7300</v>
      </c>
      <c r="M364" s="177"/>
      <c r="N364" s="84"/>
    </row>
    <row r="365" spans="1:14" x14ac:dyDescent="0.25">
      <c r="A365" s="69" t="s">
        <v>99</v>
      </c>
      <c r="B365" s="180">
        <v>3521</v>
      </c>
      <c r="C365" s="180" t="s">
        <v>101</v>
      </c>
      <c r="D365" s="64" t="s">
        <v>138</v>
      </c>
      <c r="E365" s="181"/>
      <c r="F365" s="181"/>
      <c r="G365" s="181"/>
      <c r="H365" s="181"/>
      <c r="I365" s="181"/>
      <c r="J365" s="74"/>
      <c r="K365" s="74">
        <f t="shared" si="58"/>
        <v>1093.75</v>
      </c>
      <c r="L365" s="182">
        <v>13125</v>
      </c>
      <c r="M365" s="177"/>
      <c r="N365" s="84"/>
    </row>
    <row r="366" spans="1:14" x14ac:dyDescent="0.25">
      <c r="A366" s="69" t="s">
        <v>99</v>
      </c>
      <c r="B366" s="180">
        <v>3531</v>
      </c>
      <c r="C366" s="180" t="s">
        <v>101</v>
      </c>
      <c r="D366" s="64" t="s">
        <v>312</v>
      </c>
      <c r="E366" s="181"/>
      <c r="F366" s="181"/>
      <c r="G366" s="181"/>
      <c r="H366" s="181"/>
      <c r="I366" s="181"/>
      <c r="J366" s="182"/>
      <c r="K366" s="74">
        <f t="shared" si="58"/>
        <v>430</v>
      </c>
      <c r="L366" s="182">
        <v>5160</v>
      </c>
      <c r="M366" s="177"/>
      <c r="N366" s="84"/>
    </row>
    <row r="367" spans="1:14" x14ac:dyDescent="0.25">
      <c r="A367" s="69" t="s">
        <v>99</v>
      </c>
      <c r="B367" s="180">
        <v>3751</v>
      </c>
      <c r="C367" s="180" t="s">
        <v>101</v>
      </c>
      <c r="D367" s="64" t="s">
        <v>144</v>
      </c>
      <c r="E367" s="181"/>
      <c r="F367" s="181"/>
      <c r="G367" s="181"/>
      <c r="H367" s="181"/>
      <c r="I367" s="181"/>
      <c r="J367" s="74"/>
      <c r="K367" s="74">
        <f t="shared" si="58"/>
        <v>875</v>
      </c>
      <c r="L367" s="182">
        <v>10500</v>
      </c>
      <c r="M367" s="177"/>
      <c r="N367" s="84"/>
    </row>
    <row r="368" spans="1:14" x14ac:dyDescent="0.25">
      <c r="A368" s="69"/>
      <c r="B368" s="183"/>
      <c r="C368" s="69"/>
      <c r="D368" s="69"/>
      <c r="E368" s="184" t="s">
        <v>123</v>
      </c>
      <c r="F368" s="181"/>
      <c r="G368" s="181"/>
      <c r="H368" s="181"/>
      <c r="I368" s="184"/>
      <c r="J368" s="185"/>
      <c r="K368" s="185">
        <f t="shared" ref="K368:L368" si="59">SUM(K362:K367)</f>
        <v>4069.5833333333335</v>
      </c>
      <c r="L368" s="185">
        <f t="shared" si="59"/>
        <v>48835</v>
      </c>
      <c r="M368" s="177"/>
      <c r="N368" s="84"/>
    </row>
    <row r="369" spans="1:14" x14ac:dyDescent="0.25">
      <c r="A369" s="69"/>
      <c r="B369" s="183"/>
      <c r="C369" s="69"/>
      <c r="D369" s="69"/>
      <c r="E369" s="181"/>
      <c r="F369" s="181"/>
      <c r="G369" s="181"/>
      <c r="H369" s="181"/>
      <c r="I369" s="181"/>
      <c r="J369" s="181"/>
      <c r="K369" s="181"/>
      <c r="L369" s="185"/>
      <c r="M369" s="177"/>
      <c r="N369" s="84"/>
    </row>
    <row r="370" spans="1:14" x14ac:dyDescent="0.25">
      <c r="A370" s="69"/>
      <c r="B370" s="183"/>
      <c r="C370" s="69"/>
      <c r="D370" s="69"/>
      <c r="E370" s="184" t="s">
        <v>146</v>
      </c>
      <c r="F370" s="181"/>
      <c r="G370" s="181"/>
      <c r="H370" s="181"/>
      <c r="I370" s="184"/>
      <c r="J370" s="191"/>
      <c r="K370" s="191">
        <f>SUM(K368,K360,K352)</f>
        <v>720435.60749999993</v>
      </c>
      <c r="L370" s="191">
        <f>SUM(L352+L360+L368)</f>
        <v>8645227.290000001</v>
      </c>
      <c r="M370" s="177"/>
      <c r="N370" s="84"/>
    </row>
    <row r="371" spans="1:14" x14ac:dyDescent="0.25">
      <c r="A371" s="69"/>
      <c r="B371" s="183"/>
      <c r="C371" s="69"/>
      <c r="D371" s="69"/>
      <c r="E371" s="181"/>
      <c r="F371" s="181"/>
      <c r="G371" s="181"/>
      <c r="H371" s="181"/>
      <c r="I371" s="184"/>
      <c r="J371" s="191"/>
      <c r="K371" s="191"/>
      <c r="L371" s="191"/>
      <c r="M371" s="177"/>
      <c r="N371" s="84"/>
    </row>
    <row r="372" spans="1:14" x14ac:dyDescent="0.25">
      <c r="A372" s="359" t="s">
        <v>82</v>
      </c>
      <c r="B372" s="361">
        <v>1</v>
      </c>
      <c r="C372" s="69"/>
      <c r="D372" s="359" t="s">
        <v>83</v>
      </c>
      <c r="E372" s="181"/>
      <c r="F372" s="181"/>
      <c r="G372" s="181"/>
      <c r="H372" s="181"/>
      <c r="I372" s="181"/>
      <c r="J372" s="181"/>
      <c r="K372" s="181"/>
      <c r="L372" s="366"/>
      <c r="M372" s="177"/>
      <c r="N372" s="84"/>
    </row>
    <row r="373" spans="1:14" x14ac:dyDescent="0.25">
      <c r="A373" s="359" t="s">
        <v>84</v>
      </c>
      <c r="B373" s="361">
        <v>3</v>
      </c>
      <c r="C373" s="69"/>
      <c r="D373" s="359" t="s">
        <v>174</v>
      </c>
      <c r="E373" s="181"/>
      <c r="F373" s="181"/>
      <c r="G373" s="181"/>
      <c r="H373" s="184"/>
      <c r="I373" s="181"/>
      <c r="J373" s="191"/>
      <c r="K373" s="191"/>
      <c r="L373" s="191"/>
      <c r="M373" s="177"/>
      <c r="N373" s="84"/>
    </row>
    <row r="374" spans="1:14" x14ac:dyDescent="0.25">
      <c r="A374" s="359" t="s">
        <v>87</v>
      </c>
      <c r="B374" s="361">
        <v>1</v>
      </c>
      <c r="C374" s="69"/>
      <c r="D374" s="359" t="s">
        <v>175</v>
      </c>
      <c r="E374" s="366"/>
      <c r="F374" s="181"/>
      <c r="G374" s="181"/>
      <c r="H374" s="181"/>
      <c r="I374" s="184"/>
      <c r="J374" s="191"/>
      <c r="K374" s="191"/>
      <c r="L374" s="191"/>
      <c r="M374" s="177"/>
      <c r="N374" s="84"/>
    </row>
    <row r="375" spans="1:14" x14ac:dyDescent="0.25">
      <c r="A375" s="359" t="s">
        <v>90</v>
      </c>
      <c r="B375" s="360" t="s">
        <v>72</v>
      </c>
      <c r="C375" s="360"/>
      <c r="D375" s="184" t="s">
        <v>73</v>
      </c>
      <c r="E375" s="366"/>
      <c r="F375" s="181"/>
      <c r="G375" s="181"/>
      <c r="H375" s="181"/>
      <c r="I375" s="184"/>
      <c r="J375" s="191"/>
      <c r="K375" s="191"/>
      <c r="L375" s="191"/>
      <c r="M375" s="177"/>
      <c r="N375" s="84"/>
    </row>
    <row r="376" spans="1:14" x14ac:dyDescent="0.25">
      <c r="A376" s="359" t="s">
        <v>93</v>
      </c>
      <c r="B376" s="360" t="s">
        <v>91</v>
      </c>
      <c r="C376" s="360"/>
      <c r="D376" s="184" t="s">
        <v>105</v>
      </c>
      <c r="E376" s="366"/>
      <c r="F376" s="181"/>
      <c r="G376" s="181"/>
      <c r="H376" s="181"/>
      <c r="I376" s="184"/>
      <c r="J376" s="191"/>
      <c r="K376" s="191"/>
      <c r="L376" s="191"/>
      <c r="M376" s="177"/>
      <c r="N376" s="84"/>
    </row>
    <row r="377" spans="1:14" x14ac:dyDescent="0.25">
      <c r="A377" s="360"/>
      <c r="B377" s="360"/>
      <c r="C377" s="360"/>
      <c r="D377" s="184"/>
      <c r="E377" s="366"/>
      <c r="F377" s="181"/>
      <c r="G377" s="181"/>
      <c r="H377" s="181"/>
      <c r="I377" s="184"/>
      <c r="J377" s="191"/>
      <c r="K377" s="191"/>
      <c r="L377" s="191"/>
      <c r="M377" s="177"/>
      <c r="N377" s="84"/>
    </row>
    <row r="378" spans="1:14" x14ac:dyDescent="0.25">
      <c r="A378" s="69"/>
      <c r="B378" s="183"/>
      <c r="C378" s="364" t="s">
        <v>314</v>
      </c>
      <c r="D378" s="184" t="s">
        <v>96</v>
      </c>
      <c r="E378" s="365" t="s">
        <v>315</v>
      </c>
      <c r="F378" s="181"/>
      <c r="G378" s="181"/>
      <c r="H378" s="181"/>
      <c r="I378" s="181"/>
      <c r="J378" s="181"/>
      <c r="K378" s="181"/>
      <c r="L378" s="372"/>
      <c r="M378" s="177"/>
      <c r="N378" s="84"/>
    </row>
    <row r="379" spans="1:14" x14ac:dyDescent="0.25">
      <c r="A379" s="69"/>
      <c r="B379" s="183"/>
      <c r="C379" s="364"/>
      <c r="D379" s="184"/>
      <c r="E379" s="365"/>
      <c r="F379" s="181"/>
      <c r="G379" s="181"/>
      <c r="H379" s="181"/>
      <c r="I379" s="181"/>
      <c r="J379" s="181"/>
      <c r="K379" s="181"/>
      <c r="L379" s="372"/>
      <c r="M379" s="177"/>
      <c r="N379" s="84"/>
    </row>
    <row r="380" spans="1:14" x14ac:dyDescent="0.25">
      <c r="A380" s="69" t="s">
        <v>99</v>
      </c>
      <c r="B380" s="367" t="s">
        <v>100</v>
      </c>
      <c r="C380" s="180" t="s">
        <v>101</v>
      </c>
      <c r="D380" s="368" t="s">
        <v>102</v>
      </c>
      <c r="E380" s="181"/>
      <c r="F380" s="181"/>
      <c r="G380" s="181"/>
      <c r="H380" s="181"/>
      <c r="I380" s="181"/>
      <c r="J380" s="182"/>
      <c r="K380" s="182">
        <f t="shared" ref="K380:K388" si="60">L380/12</f>
        <v>151229.51999999999</v>
      </c>
      <c r="L380" s="375">
        <v>1814754.24</v>
      </c>
      <c r="M380" s="177"/>
      <c r="N380" s="84"/>
    </row>
    <row r="381" spans="1:14" x14ac:dyDescent="0.25">
      <c r="A381" s="69" t="s">
        <v>99</v>
      </c>
      <c r="B381" s="367" t="s">
        <v>106</v>
      </c>
      <c r="C381" s="180" t="s">
        <v>101</v>
      </c>
      <c r="D381" s="368" t="s">
        <v>107</v>
      </c>
      <c r="E381" s="181"/>
      <c r="F381" s="181"/>
      <c r="G381" s="181"/>
      <c r="H381" s="181"/>
      <c r="I381" s="181"/>
      <c r="J381" s="182"/>
      <c r="K381" s="182">
        <f t="shared" si="60"/>
        <v>14685.04</v>
      </c>
      <c r="L381" s="375">
        <v>176220.48</v>
      </c>
      <c r="M381" s="177"/>
      <c r="N381" s="84"/>
    </row>
    <row r="382" spans="1:14" x14ac:dyDescent="0.25">
      <c r="A382" s="69" t="s">
        <v>99</v>
      </c>
      <c r="B382" s="367" t="s">
        <v>108</v>
      </c>
      <c r="C382" s="180" t="s">
        <v>101</v>
      </c>
      <c r="D382" s="368" t="s">
        <v>109</v>
      </c>
      <c r="E382" s="181"/>
      <c r="F382" s="181"/>
      <c r="G382" s="181"/>
      <c r="H382" s="181"/>
      <c r="I382" s="181"/>
      <c r="J382" s="182"/>
      <c r="K382" s="182">
        <f t="shared" si="60"/>
        <v>29522.84</v>
      </c>
      <c r="L382" s="375">
        <v>354274.08</v>
      </c>
      <c r="M382" s="177"/>
      <c r="N382" s="84"/>
    </row>
    <row r="383" spans="1:14" x14ac:dyDescent="0.25">
      <c r="A383" s="69" t="s">
        <v>99</v>
      </c>
      <c r="B383" s="367" t="s">
        <v>110</v>
      </c>
      <c r="C383" s="180" t="s">
        <v>101</v>
      </c>
      <c r="D383" s="368" t="s">
        <v>111</v>
      </c>
      <c r="E383" s="181"/>
      <c r="F383" s="181"/>
      <c r="G383" s="181"/>
      <c r="H383" s="181"/>
      <c r="I383" s="181"/>
      <c r="J383" s="182"/>
      <c r="K383" s="182">
        <f t="shared" si="60"/>
        <v>2261</v>
      </c>
      <c r="L383" s="375">
        <v>27132</v>
      </c>
      <c r="M383" s="177"/>
      <c r="N383" s="84"/>
    </row>
    <row r="384" spans="1:14" x14ac:dyDescent="0.25">
      <c r="A384" s="69" t="s">
        <v>99</v>
      </c>
      <c r="B384" s="367" t="s">
        <v>112</v>
      </c>
      <c r="C384" s="180" t="s">
        <v>101</v>
      </c>
      <c r="D384" s="368" t="s">
        <v>113</v>
      </c>
      <c r="E384" s="181"/>
      <c r="F384" s="181"/>
      <c r="G384" s="181"/>
      <c r="H384" s="181"/>
      <c r="I384" s="181"/>
      <c r="J384" s="182"/>
      <c r="K384" s="182">
        <f t="shared" si="60"/>
        <v>3594.8325</v>
      </c>
      <c r="L384" s="375">
        <v>43137.99</v>
      </c>
      <c r="M384" s="177"/>
      <c r="N384" s="84"/>
    </row>
    <row r="385" spans="1:14" x14ac:dyDescent="0.25">
      <c r="A385" s="69" t="s">
        <v>99</v>
      </c>
      <c r="B385" s="367" t="s">
        <v>114</v>
      </c>
      <c r="C385" s="180" t="s">
        <v>101</v>
      </c>
      <c r="D385" s="368" t="s">
        <v>115</v>
      </c>
      <c r="E385" s="181"/>
      <c r="F385" s="181"/>
      <c r="G385" s="181"/>
      <c r="H385" s="181"/>
      <c r="I385" s="181"/>
      <c r="J385" s="182"/>
      <c r="K385" s="182">
        <f t="shared" si="60"/>
        <v>37975.955833333333</v>
      </c>
      <c r="L385" s="375">
        <v>455711.47</v>
      </c>
      <c r="M385" s="177"/>
      <c r="N385" s="84"/>
    </row>
    <row r="386" spans="1:14" x14ac:dyDescent="0.25">
      <c r="A386" s="69" t="s">
        <v>99</v>
      </c>
      <c r="B386" s="367" t="s">
        <v>117</v>
      </c>
      <c r="C386" s="180" t="s">
        <v>101</v>
      </c>
      <c r="D386" s="368" t="s">
        <v>118</v>
      </c>
      <c r="E386" s="181"/>
      <c r="F386" s="181"/>
      <c r="G386" s="181"/>
      <c r="H386" s="181"/>
      <c r="I386" s="181"/>
      <c r="J386" s="182"/>
      <c r="K386" s="182">
        <f t="shared" si="60"/>
        <v>40408.519999999997</v>
      </c>
      <c r="L386" s="375">
        <v>484902.24</v>
      </c>
      <c r="M386" s="177"/>
      <c r="N386" s="84"/>
    </row>
    <row r="387" spans="1:14" x14ac:dyDescent="0.25">
      <c r="A387" s="69" t="s">
        <v>99</v>
      </c>
      <c r="B387" s="367" t="s">
        <v>119</v>
      </c>
      <c r="C387" s="180" t="s">
        <v>101</v>
      </c>
      <c r="D387" s="368" t="s">
        <v>120</v>
      </c>
      <c r="E387" s="181"/>
      <c r="F387" s="181"/>
      <c r="G387" s="181"/>
      <c r="H387" s="181"/>
      <c r="I387" s="181"/>
      <c r="J387" s="182"/>
      <c r="K387" s="182">
        <f t="shared" si="60"/>
        <v>9500</v>
      </c>
      <c r="L387" s="375">
        <v>114000</v>
      </c>
      <c r="M387" s="177"/>
      <c r="N387" s="84"/>
    </row>
    <row r="388" spans="1:14" x14ac:dyDescent="0.25">
      <c r="A388" s="69" t="s">
        <v>99</v>
      </c>
      <c r="B388" s="367" t="s">
        <v>121</v>
      </c>
      <c r="C388" s="180" t="s">
        <v>101</v>
      </c>
      <c r="D388" s="368" t="s">
        <v>122</v>
      </c>
      <c r="E388" s="181"/>
      <c r="F388" s="181"/>
      <c r="G388" s="181"/>
      <c r="H388" s="181"/>
      <c r="I388" s="181"/>
      <c r="J388" s="182"/>
      <c r="K388" s="182">
        <f t="shared" si="60"/>
        <v>5087.5</v>
      </c>
      <c r="L388" s="375">
        <v>61050</v>
      </c>
      <c r="M388" s="177"/>
      <c r="N388" s="84"/>
    </row>
    <row r="389" spans="1:14" x14ac:dyDescent="0.25">
      <c r="A389" s="69"/>
      <c r="B389" s="183"/>
      <c r="C389" s="69"/>
      <c r="D389" s="184"/>
      <c r="E389" s="184" t="s">
        <v>123</v>
      </c>
      <c r="F389" s="181"/>
      <c r="G389" s="181"/>
      <c r="H389" s="181"/>
      <c r="I389" s="184"/>
      <c r="J389" s="185"/>
      <c r="K389" s="185">
        <f t="shared" ref="K389:L389" si="61">SUM(K380:K388)</f>
        <v>294265.20833333331</v>
      </c>
      <c r="L389" s="185">
        <f t="shared" si="61"/>
        <v>3531182.5</v>
      </c>
      <c r="M389" s="177"/>
      <c r="N389" s="84"/>
    </row>
    <row r="390" spans="1:14" x14ac:dyDescent="0.25">
      <c r="A390" s="69"/>
      <c r="B390" s="183"/>
      <c r="C390" s="69"/>
      <c r="D390" s="184"/>
      <c r="E390" s="184"/>
      <c r="F390" s="181"/>
      <c r="G390" s="181"/>
      <c r="H390" s="181"/>
      <c r="I390" s="181"/>
      <c r="J390" s="181"/>
      <c r="K390" s="181"/>
      <c r="L390" s="372"/>
      <c r="M390" s="177"/>
      <c r="N390" s="84"/>
    </row>
    <row r="391" spans="1:14" x14ac:dyDescent="0.25">
      <c r="A391" s="69" t="s">
        <v>99</v>
      </c>
      <c r="B391" s="179" t="s">
        <v>221</v>
      </c>
      <c r="C391" s="180" t="s">
        <v>101</v>
      </c>
      <c r="D391" s="64" t="s">
        <v>125</v>
      </c>
      <c r="E391" s="181"/>
      <c r="F391" s="181"/>
      <c r="G391" s="181"/>
      <c r="H391" s="181"/>
      <c r="I391" s="181"/>
      <c r="J391" s="74"/>
      <c r="K391" s="74">
        <f t="shared" ref="K391:K393" si="62">L391/12</f>
        <v>1841.6666666666667</v>
      </c>
      <c r="L391" s="182">
        <v>22100</v>
      </c>
      <c r="M391" s="177"/>
      <c r="N391" s="84"/>
    </row>
    <row r="392" spans="1:14" x14ac:dyDescent="0.25">
      <c r="A392" s="69" t="s">
        <v>99</v>
      </c>
      <c r="B392" s="179" t="s">
        <v>225</v>
      </c>
      <c r="C392" s="180" t="s">
        <v>101</v>
      </c>
      <c r="D392" s="64" t="s">
        <v>129</v>
      </c>
      <c r="E392" s="181"/>
      <c r="F392" s="181"/>
      <c r="G392" s="181"/>
      <c r="H392" s="181"/>
      <c r="I392" s="181"/>
      <c r="J392" s="74"/>
      <c r="K392" s="74">
        <f t="shared" si="62"/>
        <v>17091.666666666668</v>
      </c>
      <c r="L392" s="182">
        <v>205100</v>
      </c>
      <c r="M392" s="177"/>
      <c r="N392" s="84"/>
    </row>
    <row r="393" spans="1:14" x14ac:dyDescent="0.25">
      <c r="A393" s="69" t="s">
        <v>99</v>
      </c>
      <c r="B393" s="179" t="s">
        <v>316</v>
      </c>
      <c r="C393" s="180" t="s">
        <v>101</v>
      </c>
      <c r="D393" s="64" t="s">
        <v>148</v>
      </c>
      <c r="E393" s="181"/>
      <c r="F393" s="181"/>
      <c r="G393" s="181"/>
      <c r="H393" s="181"/>
      <c r="I393" s="181"/>
      <c r="J393" s="74"/>
      <c r="K393" s="74">
        <f t="shared" si="62"/>
        <v>850</v>
      </c>
      <c r="L393" s="182">
        <v>10200</v>
      </c>
      <c r="M393" s="177"/>
      <c r="N393" s="84"/>
    </row>
    <row r="394" spans="1:14" x14ac:dyDescent="0.25">
      <c r="A394" s="69"/>
      <c r="B394" s="69"/>
      <c r="C394" s="183"/>
      <c r="D394" s="181"/>
      <c r="E394" s="184" t="s">
        <v>123</v>
      </c>
      <c r="F394" s="181"/>
      <c r="G394" s="181"/>
      <c r="H394" s="181"/>
      <c r="I394" s="184"/>
      <c r="J394" s="372"/>
      <c r="K394" s="371">
        <f>SUM(K391:K393)</f>
        <v>19783.333333333336</v>
      </c>
      <c r="L394" s="371">
        <f>SUM(L391:L393)</f>
        <v>237400</v>
      </c>
      <c r="M394" s="177"/>
      <c r="N394" s="84"/>
    </row>
    <row r="395" spans="1:14" x14ac:dyDescent="0.25">
      <c r="A395" s="69"/>
      <c r="B395" s="69"/>
      <c r="C395" s="183"/>
      <c r="D395" s="181"/>
      <c r="E395" s="181"/>
      <c r="F395" s="181"/>
      <c r="G395" s="181"/>
      <c r="H395" s="181"/>
      <c r="I395" s="184"/>
      <c r="J395" s="372"/>
      <c r="K395" s="372"/>
      <c r="L395" s="371"/>
      <c r="M395" s="177"/>
      <c r="N395" s="84"/>
    </row>
    <row r="396" spans="1:14" x14ac:dyDescent="0.25">
      <c r="A396" s="69" t="s">
        <v>99</v>
      </c>
      <c r="B396" s="179" t="s">
        <v>228</v>
      </c>
      <c r="C396" s="180" t="s">
        <v>101</v>
      </c>
      <c r="D396" s="64" t="s">
        <v>136</v>
      </c>
      <c r="E396" s="181"/>
      <c r="F396" s="181"/>
      <c r="G396" s="181"/>
      <c r="H396" s="181"/>
      <c r="I396" s="181"/>
      <c r="J396" s="74"/>
      <c r="K396" s="74">
        <f t="shared" ref="K396:K397" si="63">L396/12</f>
        <v>6875</v>
      </c>
      <c r="L396" s="182">
        <v>82500</v>
      </c>
      <c r="M396" s="177"/>
      <c r="N396" s="84"/>
    </row>
    <row r="397" spans="1:14" x14ac:dyDescent="0.25">
      <c r="A397" s="69" t="s">
        <v>99</v>
      </c>
      <c r="B397" s="179" t="s">
        <v>266</v>
      </c>
      <c r="C397" s="180" t="s">
        <v>101</v>
      </c>
      <c r="D397" s="64" t="s">
        <v>138</v>
      </c>
      <c r="E397" s="181"/>
      <c r="F397" s="181"/>
      <c r="G397" s="181"/>
      <c r="H397" s="181"/>
      <c r="I397" s="181"/>
      <c r="J397" s="74"/>
      <c r="K397" s="74">
        <f t="shared" si="63"/>
        <v>1050</v>
      </c>
      <c r="L397" s="182">
        <v>12600</v>
      </c>
      <c r="M397" s="177"/>
      <c r="N397" s="84"/>
    </row>
    <row r="398" spans="1:14" x14ac:dyDescent="0.25">
      <c r="A398" s="69"/>
      <c r="B398" s="183"/>
      <c r="C398" s="69"/>
      <c r="D398" s="69"/>
      <c r="E398" s="184" t="s">
        <v>123</v>
      </c>
      <c r="F398" s="181"/>
      <c r="G398" s="181"/>
      <c r="H398" s="181"/>
      <c r="I398" s="184"/>
      <c r="J398" s="372"/>
      <c r="K398" s="371">
        <f t="shared" ref="K398:L398" si="64">SUM(K396:K397)</f>
        <v>7925</v>
      </c>
      <c r="L398" s="371">
        <f t="shared" si="64"/>
        <v>95100</v>
      </c>
      <c r="M398" s="177"/>
      <c r="N398" s="84"/>
    </row>
    <row r="399" spans="1:14" x14ac:dyDescent="0.25">
      <c r="A399" s="69"/>
      <c r="B399" s="183"/>
      <c r="C399" s="69"/>
      <c r="D399" s="69"/>
      <c r="E399" s="366"/>
      <c r="F399" s="181"/>
      <c r="G399" s="181"/>
      <c r="H399" s="181"/>
      <c r="I399" s="184"/>
      <c r="J399" s="372"/>
      <c r="K399" s="372"/>
      <c r="L399" s="371"/>
      <c r="M399" s="177"/>
      <c r="N399" s="84"/>
    </row>
    <row r="400" spans="1:14" x14ac:dyDescent="0.25">
      <c r="A400" s="69"/>
      <c r="B400" s="183"/>
      <c r="C400" s="69"/>
      <c r="D400" s="69"/>
      <c r="E400" s="184" t="s">
        <v>146</v>
      </c>
      <c r="F400" s="181"/>
      <c r="G400" s="181"/>
      <c r="H400" s="181"/>
      <c r="I400" s="184"/>
      <c r="J400" s="191"/>
      <c r="K400" s="191">
        <f>SUM(K398,K394,K389)</f>
        <v>321973.54166666663</v>
      </c>
      <c r="L400" s="191">
        <f>SUM(L389+L394+L398)</f>
        <v>3863682.5</v>
      </c>
      <c r="M400" s="177"/>
      <c r="N400" s="84"/>
    </row>
    <row r="401" spans="1:14" x14ac:dyDescent="0.25">
      <c r="A401" s="69"/>
      <c r="B401" s="183"/>
      <c r="C401" s="69"/>
      <c r="D401" s="69"/>
      <c r="E401" s="184"/>
      <c r="F401" s="181"/>
      <c r="G401" s="181"/>
      <c r="H401" s="181"/>
      <c r="I401" s="184"/>
      <c r="J401" s="191"/>
      <c r="K401" s="191"/>
      <c r="L401" s="191"/>
      <c r="M401" s="177"/>
      <c r="N401" s="84"/>
    </row>
    <row r="402" spans="1:14" x14ac:dyDescent="0.25">
      <c r="A402" s="359" t="s">
        <v>82</v>
      </c>
      <c r="B402" s="361">
        <v>1</v>
      </c>
      <c r="C402" s="69"/>
      <c r="D402" s="359" t="s">
        <v>83</v>
      </c>
      <c r="E402" s="366"/>
      <c r="F402" s="181"/>
      <c r="G402" s="181"/>
      <c r="H402" s="181"/>
      <c r="I402" s="184"/>
      <c r="J402" s="191"/>
      <c r="K402" s="191"/>
      <c r="L402" s="191"/>
      <c r="M402" s="177"/>
      <c r="N402" s="84"/>
    </row>
    <row r="403" spans="1:14" x14ac:dyDescent="0.25">
      <c r="A403" s="359" t="s">
        <v>84</v>
      </c>
      <c r="B403" s="361">
        <v>3</v>
      </c>
      <c r="C403" s="69"/>
      <c r="D403" s="359" t="s">
        <v>174</v>
      </c>
      <c r="E403" s="366"/>
      <c r="F403" s="181"/>
      <c r="G403" s="181"/>
      <c r="H403" s="181"/>
      <c r="I403" s="184"/>
      <c r="J403" s="191"/>
      <c r="K403" s="191"/>
      <c r="L403" s="191"/>
      <c r="M403" s="177"/>
      <c r="N403" s="84"/>
    </row>
    <row r="404" spans="1:14" x14ac:dyDescent="0.25">
      <c r="A404" s="359" t="s">
        <v>87</v>
      </c>
      <c r="B404" s="361">
        <v>1</v>
      </c>
      <c r="C404" s="69"/>
      <c r="D404" s="359" t="s">
        <v>175</v>
      </c>
      <c r="E404" s="366"/>
      <c r="F404" s="181"/>
      <c r="G404" s="181"/>
      <c r="H404" s="181"/>
      <c r="I404" s="184"/>
      <c r="J404" s="191"/>
      <c r="K404" s="191"/>
      <c r="L404" s="191"/>
      <c r="M404" s="177"/>
      <c r="N404" s="84"/>
    </row>
    <row r="405" spans="1:14" x14ac:dyDescent="0.25">
      <c r="A405" s="359" t="s">
        <v>90</v>
      </c>
      <c r="B405" s="360" t="s">
        <v>72</v>
      </c>
      <c r="C405" s="360"/>
      <c r="D405" s="184" t="s">
        <v>73</v>
      </c>
      <c r="E405" s="366"/>
      <c r="F405" s="181"/>
      <c r="G405" s="181"/>
      <c r="H405" s="181"/>
      <c r="I405" s="184"/>
      <c r="J405" s="191"/>
      <c r="K405" s="191"/>
      <c r="L405" s="191"/>
      <c r="M405" s="177"/>
      <c r="N405" s="84"/>
    </row>
    <row r="406" spans="1:14" x14ac:dyDescent="0.25">
      <c r="A406" s="359" t="s">
        <v>93</v>
      </c>
      <c r="B406" s="360" t="s">
        <v>91</v>
      </c>
      <c r="C406" s="360"/>
      <c r="D406" s="184" t="s">
        <v>105</v>
      </c>
      <c r="E406" s="366"/>
      <c r="F406" s="181"/>
      <c r="G406" s="181"/>
      <c r="H406" s="181"/>
      <c r="I406" s="184"/>
      <c r="J406" s="191"/>
      <c r="K406" s="191"/>
      <c r="L406" s="191"/>
      <c r="M406" s="177"/>
      <c r="N406" s="84"/>
    </row>
    <row r="407" spans="1:14" ht="11.25" customHeight="1" x14ac:dyDescent="0.25">
      <c r="A407" s="360"/>
      <c r="B407" s="360"/>
      <c r="C407" s="360"/>
      <c r="D407" s="184"/>
      <c r="E407" s="366"/>
      <c r="F407" s="181"/>
      <c r="G407" s="181"/>
      <c r="H407" s="181"/>
      <c r="I407" s="184"/>
      <c r="J407" s="191"/>
      <c r="K407" s="191"/>
      <c r="L407" s="191"/>
      <c r="M407" s="177"/>
      <c r="N407" s="84"/>
    </row>
    <row r="408" spans="1:14" x14ac:dyDescent="0.25">
      <c r="A408" s="69"/>
      <c r="B408" s="183"/>
      <c r="C408" s="364" t="s">
        <v>318</v>
      </c>
      <c r="D408" s="184" t="s">
        <v>96</v>
      </c>
      <c r="E408" s="365" t="s">
        <v>319</v>
      </c>
      <c r="F408" s="184"/>
      <c r="G408" s="184"/>
      <c r="H408" s="181"/>
      <c r="I408" s="181"/>
      <c r="J408" s="181"/>
      <c r="K408" s="181"/>
      <c r="L408" s="372"/>
      <c r="M408" s="177"/>
      <c r="N408" s="84"/>
    </row>
    <row r="409" spans="1:14" ht="11.25" customHeight="1" x14ac:dyDescent="0.25">
      <c r="A409" s="69"/>
      <c r="B409" s="183"/>
      <c r="C409" s="364"/>
      <c r="D409" s="184"/>
      <c r="E409" s="365"/>
      <c r="F409" s="184"/>
      <c r="G409" s="184"/>
      <c r="H409" s="181"/>
      <c r="I409" s="181"/>
      <c r="J409" s="181"/>
      <c r="K409" s="181"/>
      <c r="L409" s="372"/>
      <c r="M409" s="177"/>
      <c r="N409" s="84"/>
    </row>
    <row r="410" spans="1:14" x14ac:dyDescent="0.25">
      <c r="A410" s="69" t="s">
        <v>99</v>
      </c>
      <c r="B410" s="367" t="s">
        <v>100</v>
      </c>
      <c r="C410" s="180" t="s">
        <v>101</v>
      </c>
      <c r="D410" s="368" t="s">
        <v>102</v>
      </c>
      <c r="E410" s="181"/>
      <c r="F410" s="181"/>
      <c r="G410" s="181"/>
      <c r="H410" s="181"/>
      <c r="I410" s="181"/>
      <c r="J410" s="182"/>
      <c r="K410" s="182">
        <f t="shared" ref="K410:K418" si="65">L410/12</f>
        <v>486984.45999999996</v>
      </c>
      <c r="L410" s="375">
        <v>5843813.5199999996</v>
      </c>
      <c r="M410" s="177"/>
      <c r="N410" s="84"/>
    </row>
    <row r="411" spans="1:14" x14ac:dyDescent="0.25">
      <c r="A411" s="69" t="s">
        <v>99</v>
      </c>
      <c r="B411" s="367" t="s">
        <v>106</v>
      </c>
      <c r="C411" s="180" t="s">
        <v>101</v>
      </c>
      <c r="D411" s="368" t="s">
        <v>107</v>
      </c>
      <c r="E411" s="181"/>
      <c r="F411" s="181"/>
      <c r="G411" s="181"/>
      <c r="H411" s="181"/>
      <c r="I411" s="181"/>
      <c r="J411" s="182"/>
      <c r="K411" s="182">
        <f t="shared" si="65"/>
        <v>120885.34000000001</v>
      </c>
      <c r="L411" s="375">
        <v>1450624.08</v>
      </c>
      <c r="M411" s="177"/>
      <c r="N411" s="84"/>
    </row>
    <row r="412" spans="1:14" x14ac:dyDescent="0.25">
      <c r="A412" s="69" t="s">
        <v>99</v>
      </c>
      <c r="B412" s="367" t="s">
        <v>108</v>
      </c>
      <c r="C412" s="180" t="s">
        <v>101</v>
      </c>
      <c r="D412" s="368" t="s">
        <v>109</v>
      </c>
      <c r="E412" s="181"/>
      <c r="F412" s="181"/>
      <c r="G412" s="181"/>
      <c r="H412" s="181"/>
      <c r="I412" s="181"/>
      <c r="J412" s="182"/>
      <c r="K412" s="182">
        <f t="shared" si="65"/>
        <v>135711.6</v>
      </c>
      <c r="L412" s="375">
        <v>1628539.2</v>
      </c>
      <c r="M412" s="177"/>
      <c r="N412" s="84"/>
    </row>
    <row r="413" spans="1:14" x14ac:dyDescent="0.25">
      <c r="A413" s="69" t="s">
        <v>99</v>
      </c>
      <c r="B413" s="367" t="s">
        <v>110</v>
      </c>
      <c r="C413" s="180" t="s">
        <v>101</v>
      </c>
      <c r="D413" s="368" t="s">
        <v>111</v>
      </c>
      <c r="E413" s="181"/>
      <c r="F413" s="181"/>
      <c r="G413" s="181"/>
      <c r="H413" s="181"/>
      <c r="I413" s="181"/>
      <c r="J413" s="182"/>
      <c r="K413" s="182">
        <f t="shared" si="65"/>
        <v>5754</v>
      </c>
      <c r="L413" s="375">
        <v>69048</v>
      </c>
      <c r="M413" s="177"/>
      <c r="N413" s="84"/>
    </row>
    <row r="414" spans="1:14" x14ac:dyDescent="0.25">
      <c r="A414" s="69" t="s">
        <v>99</v>
      </c>
      <c r="B414" s="367" t="s">
        <v>112</v>
      </c>
      <c r="C414" s="180" t="s">
        <v>101</v>
      </c>
      <c r="D414" s="368" t="s">
        <v>113</v>
      </c>
      <c r="E414" s="181"/>
      <c r="F414" s="181"/>
      <c r="G414" s="181"/>
      <c r="H414" s="184"/>
      <c r="I414" s="181"/>
      <c r="J414" s="182"/>
      <c r="K414" s="182">
        <f t="shared" si="65"/>
        <v>13170.555833333334</v>
      </c>
      <c r="L414" s="375">
        <v>158046.67000000001</v>
      </c>
      <c r="M414" s="177"/>
      <c r="N414" s="84"/>
    </row>
    <row r="415" spans="1:14" x14ac:dyDescent="0.25">
      <c r="A415" s="69" t="s">
        <v>99</v>
      </c>
      <c r="B415" s="367" t="s">
        <v>114</v>
      </c>
      <c r="C415" s="180" t="s">
        <v>101</v>
      </c>
      <c r="D415" s="368" t="s">
        <v>115</v>
      </c>
      <c r="E415" s="181"/>
      <c r="F415" s="181"/>
      <c r="G415" s="181"/>
      <c r="H415" s="181"/>
      <c r="I415" s="181"/>
      <c r="J415" s="182"/>
      <c r="K415" s="182">
        <f t="shared" si="65"/>
        <v>154885.34833333333</v>
      </c>
      <c r="L415" s="375">
        <v>1858624.18</v>
      </c>
      <c r="M415" s="177"/>
      <c r="N415" s="84"/>
    </row>
    <row r="416" spans="1:14" x14ac:dyDescent="0.25">
      <c r="A416" s="69" t="s">
        <v>99</v>
      </c>
      <c r="B416" s="367" t="s">
        <v>117</v>
      </c>
      <c r="C416" s="180" t="s">
        <v>101</v>
      </c>
      <c r="D416" s="368" t="s">
        <v>118</v>
      </c>
      <c r="E416" s="181"/>
      <c r="F416" s="181"/>
      <c r="G416" s="181"/>
      <c r="H416" s="181"/>
      <c r="I416" s="181"/>
      <c r="J416" s="182"/>
      <c r="K416" s="182">
        <f t="shared" si="65"/>
        <v>227538.43999999997</v>
      </c>
      <c r="L416" s="375">
        <v>2730461.28</v>
      </c>
      <c r="M416" s="177"/>
      <c r="N416" s="84"/>
    </row>
    <row r="417" spans="1:14" x14ac:dyDescent="0.25">
      <c r="A417" s="69" t="s">
        <v>99</v>
      </c>
      <c r="B417" s="367" t="s">
        <v>119</v>
      </c>
      <c r="C417" s="180" t="s">
        <v>101</v>
      </c>
      <c r="D417" s="368" t="s">
        <v>120</v>
      </c>
      <c r="E417" s="181"/>
      <c r="F417" s="181"/>
      <c r="G417" s="181"/>
      <c r="H417" s="181"/>
      <c r="I417" s="181"/>
      <c r="J417" s="182"/>
      <c r="K417" s="182">
        <f t="shared" si="65"/>
        <v>29450</v>
      </c>
      <c r="L417" s="375">
        <v>353400</v>
      </c>
      <c r="M417" s="177"/>
      <c r="N417" s="84"/>
    </row>
    <row r="418" spans="1:14" x14ac:dyDescent="0.25">
      <c r="A418" s="69" t="s">
        <v>99</v>
      </c>
      <c r="B418" s="367" t="s">
        <v>121</v>
      </c>
      <c r="C418" s="180" t="s">
        <v>101</v>
      </c>
      <c r="D418" s="368" t="s">
        <v>122</v>
      </c>
      <c r="E418" s="181"/>
      <c r="F418" s="181"/>
      <c r="G418" s="181"/>
      <c r="H418" s="181"/>
      <c r="I418" s="181"/>
      <c r="J418" s="182"/>
      <c r="K418" s="182">
        <f t="shared" si="65"/>
        <v>16940</v>
      </c>
      <c r="L418" s="375">
        <v>203280</v>
      </c>
      <c r="M418" s="177"/>
      <c r="N418" s="84"/>
    </row>
    <row r="419" spans="1:14" x14ac:dyDescent="0.25">
      <c r="A419" s="69"/>
      <c r="B419" s="183"/>
      <c r="C419" s="183"/>
      <c r="D419" s="184"/>
      <c r="E419" s="184" t="s">
        <v>123</v>
      </c>
      <c r="F419" s="184"/>
      <c r="G419" s="184"/>
      <c r="H419" s="181"/>
      <c r="I419" s="184"/>
      <c r="J419" s="185"/>
      <c r="K419" s="185">
        <f t="shared" ref="K419:L419" si="66">SUM(K410:K418)</f>
        <v>1191319.7441666664</v>
      </c>
      <c r="L419" s="185">
        <f t="shared" si="66"/>
        <v>14295836.929999998</v>
      </c>
      <c r="M419" s="177"/>
      <c r="N419" s="84"/>
    </row>
    <row r="420" spans="1:14" ht="15.75" customHeight="1" x14ac:dyDescent="0.25">
      <c r="A420" s="69"/>
      <c r="B420" s="183"/>
      <c r="C420" s="183"/>
      <c r="D420" s="184"/>
      <c r="E420" s="184"/>
      <c r="F420" s="184"/>
      <c r="G420" s="184"/>
      <c r="H420" s="181"/>
      <c r="I420" s="184"/>
      <c r="J420" s="185"/>
      <c r="K420" s="185"/>
      <c r="L420" s="185"/>
      <c r="M420" s="177"/>
      <c r="N420" s="84"/>
    </row>
    <row r="421" spans="1:14" x14ac:dyDescent="0.25">
      <c r="A421" s="69" t="s">
        <v>99</v>
      </c>
      <c r="B421" s="179" t="s">
        <v>221</v>
      </c>
      <c r="C421" s="180" t="s">
        <v>101</v>
      </c>
      <c r="D421" s="64" t="s">
        <v>125</v>
      </c>
      <c r="E421" s="181"/>
      <c r="F421" s="181"/>
      <c r="G421" s="181"/>
      <c r="H421" s="181"/>
      <c r="I421" s="181"/>
      <c r="J421" s="74"/>
      <c r="K421" s="74">
        <f t="shared" ref="K421:K423" si="67">L421/12</f>
        <v>500</v>
      </c>
      <c r="L421" s="182">
        <v>6000</v>
      </c>
      <c r="M421" s="177"/>
      <c r="N421" s="84"/>
    </row>
    <row r="422" spans="1:14" x14ac:dyDescent="0.25">
      <c r="A422" s="69" t="s">
        <v>99</v>
      </c>
      <c r="B422" s="179" t="s">
        <v>324</v>
      </c>
      <c r="C422" s="180" t="s">
        <v>101</v>
      </c>
      <c r="D422" s="64" t="s">
        <v>128</v>
      </c>
      <c r="E422" s="181"/>
      <c r="F422" s="181"/>
      <c r="G422" s="181"/>
      <c r="H422" s="181"/>
      <c r="I422" s="181"/>
      <c r="J422" s="182"/>
      <c r="K422" s="74">
        <f t="shared" si="67"/>
        <v>583.33333333333337</v>
      </c>
      <c r="L422" s="182">
        <v>7000</v>
      </c>
      <c r="M422" s="177"/>
      <c r="N422" s="84"/>
    </row>
    <row r="423" spans="1:14" x14ac:dyDescent="0.25">
      <c r="A423" s="69" t="s">
        <v>99</v>
      </c>
      <c r="B423" s="179" t="s">
        <v>225</v>
      </c>
      <c r="C423" s="180" t="s">
        <v>101</v>
      </c>
      <c r="D423" s="64" t="s">
        <v>129</v>
      </c>
      <c r="E423" s="181"/>
      <c r="F423" s="181"/>
      <c r="G423" s="181"/>
      <c r="H423" s="181"/>
      <c r="I423" s="181"/>
      <c r="J423" s="74"/>
      <c r="K423" s="74">
        <f t="shared" si="67"/>
        <v>5250</v>
      </c>
      <c r="L423" s="182">
        <v>63000</v>
      </c>
      <c r="M423" s="177"/>
      <c r="N423" s="84"/>
    </row>
    <row r="424" spans="1:14" x14ac:dyDescent="0.25">
      <c r="A424" s="69"/>
      <c r="B424" s="69"/>
      <c r="C424" s="183"/>
      <c r="D424" s="181"/>
      <c r="E424" s="184" t="s">
        <v>123</v>
      </c>
      <c r="F424" s="181"/>
      <c r="G424" s="181"/>
      <c r="H424" s="181"/>
      <c r="I424" s="184"/>
      <c r="J424" s="185"/>
      <c r="K424" s="185">
        <f>SUM(K421:K423)</f>
        <v>6333.3333333333339</v>
      </c>
      <c r="L424" s="185">
        <f>SUM(L421:L423)</f>
        <v>76000</v>
      </c>
      <c r="M424" s="177"/>
      <c r="N424" s="84"/>
    </row>
    <row r="425" spans="1:14" ht="15.75" customHeight="1" x14ac:dyDescent="0.25">
      <c r="A425" s="69"/>
      <c r="B425" s="69"/>
      <c r="C425" s="183"/>
      <c r="D425" s="181"/>
      <c r="E425" s="181"/>
      <c r="F425" s="181"/>
      <c r="G425" s="181"/>
      <c r="H425" s="181"/>
      <c r="I425" s="181"/>
      <c r="J425" s="74"/>
      <c r="K425" s="74"/>
      <c r="L425" s="185"/>
      <c r="M425" s="177"/>
      <c r="N425" s="84"/>
    </row>
    <row r="426" spans="1:14" x14ac:dyDescent="0.25">
      <c r="A426" s="69" t="s">
        <v>99</v>
      </c>
      <c r="B426" s="179" t="s">
        <v>328</v>
      </c>
      <c r="C426" s="180" t="s">
        <v>101</v>
      </c>
      <c r="D426" s="64" t="s">
        <v>329</v>
      </c>
      <c r="E426" s="181"/>
      <c r="F426" s="181"/>
      <c r="G426" s="181"/>
      <c r="H426" s="181"/>
      <c r="I426" s="181"/>
      <c r="J426" s="74"/>
      <c r="K426" s="74">
        <f t="shared" ref="K426:K431" si="68">L426/12</f>
        <v>166.66666666666666</v>
      </c>
      <c r="L426" s="182">
        <v>2000</v>
      </c>
      <c r="M426" s="177"/>
      <c r="N426" s="84"/>
    </row>
    <row r="427" spans="1:14" x14ac:dyDescent="0.25">
      <c r="A427" s="69" t="s">
        <v>99</v>
      </c>
      <c r="B427" s="179" t="s">
        <v>228</v>
      </c>
      <c r="C427" s="180" t="s">
        <v>101</v>
      </c>
      <c r="D427" s="64" t="s">
        <v>136</v>
      </c>
      <c r="E427" s="181"/>
      <c r="F427" s="181"/>
      <c r="G427" s="181"/>
      <c r="H427" s="181"/>
      <c r="I427" s="181"/>
      <c r="J427" s="74"/>
      <c r="K427" s="74">
        <f t="shared" si="68"/>
        <v>2625</v>
      </c>
      <c r="L427" s="182">
        <v>31500</v>
      </c>
      <c r="M427" s="177"/>
      <c r="N427" s="84"/>
    </row>
    <row r="428" spans="1:14" x14ac:dyDescent="0.25">
      <c r="A428" s="69" t="s">
        <v>99</v>
      </c>
      <c r="B428" s="179" t="s">
        <v>332</v>
      </c>
      <c r="C428" s="180" t="s">
        <v>101</v>
      </c>
      <c r="D428" s="64" t="s">
        <v>271</v>
      </c>
      <c r="E428" s="181"/>
      <c r="F428" s="181"/>
      <c r="G428" s="181"/>
      <c r="H428" s="181"/>
      <c r="I428" s="181"/>
      <c r="J428" s="74"/>
      <c r="K428" s="74">
        <f t="shared" si="68"/>
        <v>750</v>
      </c>
      <c r="L428" s="182">
        <v>9000</v>
      </c>
      <c r="M428" s="177"/>
      <c r="N428" s="84"/>
    </row>
    <row r="429" spans="1:14" x14ac:dyDescent="0.25">
      <c r="A429" s="69" t="s">
        <v>99</v>
      </c>
      <c r="B429" s="179" t="s">
        <v>248</v>
      </c>
      <c r="C429" s="180" t="s">
        <v>101</v>
      </c>
      <c r="D429" s="64" t="s">
        <v>140</v>
      </c>
      <c r="E429" s="181"/>
      <c r="F429" s="181"/>
      <c r="G429" s="181"/>
      <c r="H429" s="181"/>
      <c r="I429" s="181"/>
      <c r="J429" s="74"/>
      <c r="K429" s="74">
        <f t="shared" si="68"/>
        <v>562.5</v>
      </c>
      <c r="L429" s="182">
        <v>6750</v>
      </c>
      <c r="M429" s="177"/>
      <c r="N429" s="84"/>
    </row>
    <row r="430" spans="1:14" x14ac:dyDescent="0.25">
      <c r="A430" s="69" t="s">
        <v>99</v>
      </c>
      <c r="B430" s="179" t="s">
        <v>202</v>
      </c>
      <c r="C430" s="180" t="s">
        <v>101</v>
      </c>
      <c r="D430" s="64" t="s">
        <v>142</v>
      </c>
      <c r="E430" s="181"/>
      <c r="F430" s="181"/>
      <c r="G430" s="181"/>
      <c r="H430" s="181"/>
      <c r="I430" s="181"/>
      <c r="J430" s="74"/>
      <c r="K430" s="74">
        <f t="shared" si="68"/>
        <v>375</v>
      </c>
      <c r="L430" s="182">
        <v>4500</v>
      </c>
      <c r="M430" s="177"/>
      <c r="N430" s="84"/>
    </row>
    <row r="431" spans="1:14" x14ac:dyDescent="0.25">
      <c r="A431" s="69" t="s">
        <v>99</v>
      </c>
      <c r="B431" s="179" t="s">
        <v>203</v>
      </c>
      <c r="C431" s="180" t="s">
        <v>101</v>
      </c>
      <c r="D431" s="64" t="s">
        <v>144</v>
      </c>
      <c r="E431" s="181"/>
      <c r="F431" s="181"/>
      <c r="G431" s="181"/>
      <c r="H431" s="181"/>
      <c r="I431" s="181"/>
      <c r="J431" s="74"/>
      <c r="K431" s="74">
        <f t="shared" si="68"/>
        <v>437.5</v>
      </c>
      <c r="L431" s="182">
        <v>5250</v>
      </c>
      <c r="M431" s="177"/>
      <c r="N431" s="84"/>
    </row>
    <row r="432" spans="1:14" x14ac:dyDescent="0.25">
      <c r="A432" s="69"/>
      <c r="B432" s="183"/>
      <c r="C432" s="69"/>
      <c r="D432" s="181"/>
      <c r="E432" s="184" t="s">
        <v>123</v>
      </c>
      <c r="F432" s="181"/>
      <c r="G432" s="181"/>
      <c r="H432" s="181"/>
      <c r="I432" s="184"/>
      <c r="J432" s="185"/>
      <c r="K432" s="185">
        <f t="shared" ref="K432:L432" si="69">SUM(K426:K431)</f>
        <v>4916.6666666666661</v>
      </c>
      <c r="L432" s="185">
        <f t="shared" si="69"/>
        <v>59000</v>
      </c>
      <c r="M432" s="177"/>
      <c r="N432" s="84"/>
    </row>
    <row r="433" spans="1:14" x14ac:dyDescent="0.25">
      <c r="A433" s="69"/>
      <c r="B433" s="183"/>
      <c r="C433" s="69"/>
      <c r="D433" s="181"/>
      <c r="E433" s="184"/>
      <c r="F433" s="181"/>
      <c r="G433" s="181"/>
      <c r="H433" s="181"/>
      <c r="I433" s="184"/>
      <c r="J433" s="191"/>
      <c r="K433" s="191"/>
      <c r="L433" s="191"/>
      <c r="M433" s="177"/>
      <c r="N433" s="84"/>
    </row>
    <row r="434" spans="1:14" x14ac:dyDescent="0.25">
      <c r="A434" s="69"/>
      <c r="B434" s="183"/>
      <c r="C434" s="69"/>
      <c r="D434" s="181"/>
      <c r="E434" s="184" t="s">
        <v>146</v>
      </c>
      <c r="F434" s="181"/>
      <c r="G434" s="181"/>
      <c r="H434" s="181"/>
      <c r="I434" s="184"/>
      <c r="J434" s="191"/>
      <c r="K434" s="191">
        <f>SUM(K432,K424,K419)</f>
        <v>1202569.7441666664</v>
      </c>
      <c r="L434" s="191">
        <f>SUM(L419+L424+L432)</f>
        <v>14430836.929999998</v>
      </c>
      <c r="M434" s="177"/>
      <c r="N434" s="84"/>
    </row>
    <row r="435" spans="1:14" x14ac:dyDescent="0.25">
      <c r="A435" s="382"/>
      <c r="B435" s="361"/>
      <c r="C435" s="69"/>
      <c r="D435" s="359"/>
      <c r="E435" s="366"/>
      <c r="F435" s="181"/>
      <c r="G435" s="181"/>
      <c r="H435" s="181"/>
      <c r="I435" s="184"/>
      <c r="J435" s="191"/>
      <c r="K435" s="191"/>
      <c r="L435" s="191"/>
      <c r="M435" s="177"/>
      <c r="N435" s="84"/>
    </row>
    <row r="436" spans="1:14" x14ac:dyDescent="0.25">
      <c r="A436" s="359" t="s">
        <v>82</v>
      </c>
      <c r="B436" s="361">
        <v>1</v>
      </c>
      <c r="C436" s="69"/>
      <c r="D436" s="359" t="s">
        <v>83</v>
      </c>
      <c r="E436" s="366"/>
      <c r="F436" s="181"/>
      <c r="G436" s="181"/>
      <c r="H436" s="181"/>
      <c r="I436" s="184"/>
      <c r="J436" s="191"/>
      <c r="K436" s="191"/>
      <c r="L436" s="191"/>
      <c r="M436" s="177"/>
      <c r="N436" s="84"/>
    </row>
    <row r="437" spans="1:14" x14ac:dyDescent="0.25">
      <c r="A437" s="359" t="s">
        <v>84</v>
      </c>
      <c r="B437" s="361">
        <v>3</v>
      </c>
      <c r="C437" s="69"/>
      <c r="D437" s="359" t="s">
        <v>174</v>
      </c>
      <c r="E437" s="366"/>
      <c r="F437" s="181"/>
      <c r="G437" s="181"/>
      <c r="H437" s="181"/>
      <c r="I437" s="184"/>
      <c r="J437" s="191"/>
      <c r="K437" s="191"/>
      <c r="L437" s="191"/>
      <c r="M437" s="177"/>
      <c r="N437" s="84"/>
    </row>
    <row r="438" spans="1:14" x14ac:dyDescent="0.25">
      <c r="A438" s="359" t="s">
        <v>87</v>
      </c>
      <c r="B438" s="361">
        <v>1</v>
      </c>
      <c r="C438" s="69"/>
      <c r="D438" s="359" t="s">
        <v>175</v>
      </c>
      <c r="E438" s="366"/>
      <c r="F438" s="181"/>
      <c r="G438" s="181"/>
      <c r="H438" s="181"/>
      <c r="I438" s="184"/>
      <c r="J438" s="191"/>
      <c r="K438" s="191"/>
      <c r="L438" s="191"/>
      <c r="M438" s="177"/>
      <c r="N438" s="84"/>
    </row>
    <row r="439" spans="1:14" x14ac:dyDescent="0.25">
      <c r="A439" s="359" t="s">
        <v>90</v>
      </c>
      <c r="B439" s="360" t="s">
        <v>72</v>
      </c>
      <c r="C439" s="360"/>
      <c r="D439" s="184" t="s">
        <v>73</v>
      </c>
      <c r="E439" s="366"/>
      <c r="F439" s="181"/>
      <c r="G439" s="181"/>
      <c r="H439" s="181"/>
      <c r="I439" s="184"/>
      <c r="J439" s="191"/>
      <c r="K439" s="191"/>
      <c r="L439" s="191"/>
      <c r="M439" s="177"/>
      <c r="N439" s="84"/>
    </row>
    <row r="440" spans="1:14" x14ac:dyDescent="0.25">
      <c r="A440" s="359" t="s">
        <v>93</v>
      </c>
      <c r="B440" s="360" t="s">
        <v>91</v>
      </c>
      <c r="C440" s="360"/>
      <c r="D440" s="184" t="s">
        <v>105</v>
      </c>
      <c r="E440" s="366"/>
      <c r="F440" s="181"/>
      <c r="G440" s="181"/>
      <c r="H440" s="181"/>
      <c r="I440" s="184"/>
      <c r="J440" s="191"/>
      <c r="K440" s="191"/>
      <c r="L440" s="191"/>
      <c r="M440" s="177"/>
      <c r="N440" s="84"/>
    </row>
    <row r="441" spans="1:14" x14ac:dyDescent="0.25">
      <c r="A441" s="360"/>
      <c r="B441" s="360"/>
      <c r="C441" s="360"/>
      <c r="D441" s="184"/>
      <c r="E441" s="366"/>
      <c r="F441" s="181"/>
      <c r="G441" s="181"/>
      <c r="H441" s="181"/>
      <c r="I441" s="184"/>
      <c r="J441" s="191"/>
      <c r="K441" s="191"/>
      <c r="L441" s="191"/>
      <c r="M441" s="177"/>
      <c r="N441" s="84"/>
    </row>
    <row r="442" spans="1:14" x14ac:dyDescent="0.25">
      <c r="A442" s="184"/>
      <c r="B442" s="360"/>
      <c r="C442" s="364" t="s">
        <v>358</v>
      </c>
      <c r="D442" s="184" t="s">
        <v>96</v>
      </c>
      <c r="E442" s="365" t="s">
        <v>359</v>
      </c>
      <c r="F442" s="184"/>
      <c r="G442" s="184"/>
      <c r="H442" s="184"/>
      <c r="I442" s="184"/>
      <c r="J442" s="184"/>
      <c r="K442" s="184"/>
      <c r="L442" s="184"/>
      <c r="M442" s="177"/>
      <c r="N442" s="84"/>
    </row>
    <row r="443" spans="1:14" x14ac:dyDescent="0.25">
      <c r="A443" s="184"/>
      <c r="B443" s="360"/>
      <c r="C443" s="364"/>
      <c r="D443" s="184"/>
      <c r="E443" s="365"/>
      <c r="F443" s="184"/>
      <c r="G443" s="184"/>
      <c r="H443" s="184"/>
      <c r="I443" s="184"/>
      <c r="J443" s="184"/>
      <c r="K443" s="184"/>
      <c r="L443" s="184"/>
      <c r="M443" s="177"/>
      <c r="N443" s="84"/>
    </row>
    <row r="444" spans="1:14" x14ac:dyDescent="0.25">
      <c r="A444" s="69" t="s">
        <v>99</v>
      </c>
      <c r="B444" s="367" t="s">
        <v>100</v>
      </c>
      <c r="C444" s="180" t="s">
        <v>101</v>
      </c>
      <c r="D444" s="368" t="s">
        <v>102</v>
      </c>
      <c r="E444" s="181"/>
      <c r="F444" s="181"/>
      <c r="G444" s="181"/>
      <c r="H444" s="181"/>
      <c r="I444" s="181"/>
      <c r="J444" s="182"/>
      <c r="K444" s="182">
        <f t="shared" ref="K444:K452" si="70">L444/12</f>
        <v>227087.06000000003</v>
      </c>
      <c r="L444" s="375">
        <v>2725044.72</v>
      </c>
      <c r="M444" s="177"/>
      <c r="N444" s="84"/>
    </row>
    <row r="445" spans="1:14" x14ac:dyDescent="0.25">
      <c r="A445" s="69" t="s">
        <v>99</v>
      </c>
      <c r="B445" s="367" t="s">
        <v>106</v>
      </c>
      <c r="C445" s="180" t="s">
        <v>101</v>
      </c>
      <c r="D445" s="368" t="s">
        <v>107</v>
      </c>
      <c r="E445" s="181"/>
      <c r="F445" s="181"/>
      <c r="G445" s="181"/>
      <c r="H445" s="181"/>
      <c r="I445" s="181"/>
      <c r="J445" s="182"/>
      <c r="K445" s="182">
        <f t="shared" si="70"/>
        <v>31311.179999999997</v>
      </c>
      <c r="L445" s="375">
        <v>375734.16</v>
      </c>
      <c r="M445" s="177"/>
      <c r="N445" s="84"/>
    </row>
    <row r="446" spans="1:14" x14ac:dyDescent="0.25">
      <c r="A446" s="69" t="s">
        <v>99</v>
      </c>
      <c r="B446" s="367" t="s">
        <v>108</v>
      </c>
      <c r="C446" s="180" t="s">
        <v>101</v>
      </c>
      <c r="D446" s="368" t="s">
        <v>109</v>
      </c>
      <c r="E446" s="181"/>
      <c r="F446" s="181"/>
      <c r="G446" s="181"/>
      <c r="H446" s="181"/>
      <c r="I446" s="181"/>
      <c r="J446" s="182"/>
      <c r="K446" s="182">
        <f t="shared" si="70"/>
        <v>305455.62</v>
      </c>
      <c r="L446" s="375">
        <v>3665467.44</v>
      </c>
      <c r="M446" s="177"/>
      <c r="N446" s="84"/>
    </row>
    <row r="447" spans="1:14" x14ac:dyDescent="0.25">
      <c r="A447" s="69" t="s">
        <v>99</v>
      </c>
      <c r="B447" s="367" t="s">
        <v>110</v>
      </c>
      <c r="C447" s="180" t="s">
        <v>101</v>
      </c>
      <c r="D447" s="368" t="s">
        <v>111</v>
      </c>
      <c r="E447" s="181"/>
      <c r="F447" s="181"/>
      <c r="G447" s="181"/>
      <c r="H447" s="181"/>
      <c r="I447" s="181"/>
      <c r="J447" s="182"/>
      <c r="K447" s="182">
        <f t="shared" si="70"/>
        <v>2020</v>
      </c>
      <c r="L447" s="375">
        <v>24240</v>
      </c>
      <c r="M447" s="177"/>
      <c r="N447" s="84"/>
    </row>
    <row r="448" spans="1:14" x14ac:dyDescent="0.25">
      <c r="A448" s="69" t="s">
        <v>99</v>
      </c>
      <c r="B448" s="367" t="s">
        <v>112</v>
      </c>
      <c r="C448" s="180" t="s">
        <v>101</v>
      </c>
      <c r="D448" s="368" t="s">
        <v>113</v>
      </c>
      <c r="E448" s="181"/>
      <c r="F448" s="181"/>
      <c r="G448" s="181"/>
      <c r="H448" s="181"/>
      <c r="I448" s="181"/>
      <c r="J448" s="182"/>
      <c r="K448" s="182">
        <f t="shared" si="70"/>
        <v>5429.5433333333331</v>
      </c>
      <c r="L448" s="375">
        <v>65154.52</v>
      </c>
      <c r="M448" s="177"/>
      <c r="N448" s="84"/>
    </row>
    <row r="449" spans="1:14" x14ac:dyDescent="0.25">
      <c r="A449" s="69" t="s">
        <v>99</v>
      </c>
      <c r="B449" s="367" t="s">
        <v>114</v>
      </c>
      <c r="C449" s="180" t="s">
        <v>101</v>
      </c>
      <c r="D449" s="368" t="s">
        <v>115</v>
      </c>
      <c r="E449" s="181"/>
      <c r="F449" s="181"/>
      <c r="G449" s="181"/>
      <c r="H449" s="181"/>
      <c r="I449" s="181"/>
      <c r="J449" s="182"/>
      <c r="K449" s="182">
        <f t="shared" si="70"/>
        <v>105830.41499999999</v>
      </c>
      <c r="L449" s="375">
        <v>1269964.98</v>
      </c>
      <c r="M449" s="177"/>
      <c r="N449" s="84"/>
    </row>
    <row r="450" spans="1:14" x14ac:dyDescent="0.25">
      <c r="A450" s="69" t="s">
        <v>99</v>
      </c>
      <c r="B450" s="367" t="s">
        <v>117</v>
      </c>
      <c r="C450" s="180" t="s">
        <v>101</v>
      </c>
      <c r="D450" s="368" t="s">
        <v>118</v>
      </c>
      <c r="E450" s="181"/>
      <c r="F450" s="181"/>
      <c r="G450" s="181"/>
      <c r="H450" s="181"/>
      <c r="I450" s="181"/>
      <c r="J450" s="182"/>
      <c r="K450" s="182">
        <f t="shared" si="70"/>
        <v>179148.78</v>
      </c>
      <c r="L450" s="375">
        <v>2149785.36</v>
      </c>
      <c r="M450" s="177"/>
      <c r="N450" s="84"/>
    </row>
    <row r="451" spans="1:14" x14ac:dyDescent="0.25">
      <c r="A451" s="69" t="s">
        <v>99</v>
      </c>
      <c r="B451" s="367" t="s">
        <v>119</v>
      </c>
      <c r="C451" s="180" t="s">
        <v>101</v>
      </c>
      <c r="D451" s="368" t="s">
        <v>120</v>
      </c>
      <c r="E451" s="181"/>
      <c r="F451" s="181"/>
      <c r="G451" s="181"/>
      <c r="H451" s="181"/>
      <c r="I451" s="181"/>
      <c r="J451" s="182"/>
      <c r="K451" s="182">
        <f t="shared" si="70"/>
        <v>14250</v>
      </c>
      <c r="L451" s="375">
        <v>171000</v>
      </c>
      <c r="M451" s="177"/>
      <c r="N451" s="84"/>
    </row>
    <row r="452" spans="1:14" x14ac:dyDescent="0.25">
      <c r="A452" s="69" t="s">
        <v>99</v>
      </c>
      <c r="B452" s="367" t="s">
        <v>121</v>
      </c>
      <c r="C452" s="180" t="s">
        <v>101</v>
      </c>
      <c r="D452" s="368" t="s">
        <v>122</v>
      </c>
      <c r="E452" s="181"/>
      <c r="F452" s="181"/>
      <c r="G452" s="181"/>
      <c r="H452" s="181"/>
      <c r="I452" s="181"/>
      <c r="J452" s="182"/>
      <c r="K452" s="182">
        <f t="shared" si="70"/>
        <v>15854.166666666666</v>
      </c>
      <c r="L452" s="375">
        <v>190250</v>
      </c>
      <c r="M452" s="177"/>
      <c r="N452" s="84"/>
    </row>
    <row r="453" spans="1:14" x14ac:dyDescent="0.25">
      <c r="A453" s="184"/>
      <c r="B453" s="360"/>
      <c r="C453" s="69"/>
      <c r="D453" s="184"/>
      <c r="E453" s="184" t="s">
        <v>123</v>
      </c>
      <c r="F453" s="184"/>
      <c r="G453" s="184"/>
      <c r="H453" s="184"/>
      <c r="I453" s="362"/>
      <c r="J453" s="185"/>
      <c r="K453" s="185">
        <f t="shared" ref="K453:L453" si="71">SUM(K444:K452)</f>
        <v>886386.76500000001</v>
      </c>
      <c r="L453" s="185">
        <f t="shared" si="71"/>
        <v>10636641.18</v>
      </c>
      <c r="M453" s="177"/>
      <c r="N453" s="84"/>
    </row>
    <row r="454" spans="1:14" x14ac:dyDescent="0.25">
      <c r="A454" s="184"/>
      <c r="B454" s="360"/>
      <c r="C454" s="69"/>
      <c r="D454" s="184"/>
      <c r="E454" s="184"/>
      <c r="F454" s="184"/>
      <c r="G454" s="184"/>
      <c r="H454" s="184"/>
      <c r="I454" s="361"/>
      <c r="J454" s="185"/>
      <c r="K454" s="185"/>
      <c r="L454" s="185"/>
      <c r="M454" s="177"/>
      <c r="N454" s="84"/>
    </row>
    <row r="455" spans="1:14" x14ac:dyDescent="0.25">
      <c r="A455" s="69" t="s">
        <v>99</v>
      </c>
      <c r="B455" s="180">
        <v>2111</v>
      </c>
      <c r="C455" s="180" t="s">
        <v>101</v>
      </c>
      <c r="D455" s="64" t="s">
        <v>125</v>
      </c>
      <c r="E455" s="184"/>
      <c r="F455" s="184"/>
      <c r="G455" s="184"/>
      <c r="H455" s="184"/>
      <c r="I455" s="184"/>
      <c r="J455" s="74"/>
      <c r="K455" s="74">
        <f t="shared" ref="K455:K457" si="72">L455/12</f>
        <v>846.0333333333333</v>
      </c>
      <c r="L455" s="182">
        <v>10152.4</v>
      </c>
      <c r="M455" s="177"/>
      <c r="N455" s="84"/>
    </row>
    <row r="456" spans="1:14" x14ac:dyDescent="0.25">
      <c r="A456" s="69" t="s">
        <v>99</v>
      </c>
      <c r="B456" s="180">
        <v>2161</v>
      </c>
      <c r="C456" s="180" t="s">
        <v>101</v>
      </c>
      <c r="D456" s="64" t="s">
        <v>128</v>
      </c>
      <c r="E456" s="184"/>
      <c r="F456" s="184"/>
      <c r="G456" s="184"/>
      <c r="H456" s="184"/>
      <c r="I456" s="184"/>
      <c r="J456" s="74"/>
      <c r="K456" s="74">
        <f t="shared" si="72"/>
        <v>637.5</v>
      </c>
      <c r="L456" s="182">
        <v>7650</v>
      </c>
      <c r="M456" s="177"/>
      <c r="N456" s="84"/>
    </row>
    <row r="457" spans="1:14" x14ac:dyDescent="0.25">
      <c r="A457" s="69" t="s">
        <v>99</v>
      </c>
      <c r="B457" s="180">
        <v>2731</v>
      </c>
      <c r="C457" s="180" t="s">
        <v>101</v>
      </c>
      <c r="D457" s="64" t="s">
        <v>370</v>
      </c>
      <c r="E457" s="184"/>
      <c r="F457" s="184"/>
      <c r="G457" s="184"/>
      <c r="H457" s="184"/>
      <c r="I457" s="184"/>
      <c r="J457" s="74"/>
      <c r="K457" s="74">
        <f t="shared" si="72"/>
        <v>1416.6666666666667</v>
      </c>
      <c r="L457" s="182">
        <v>17000</v>
      </c>
      <c r="M457" s="177"/>
      <c r="N457" s="84"/>
    </row>
    <row r="458" spans="1:14" x14ac:dyDescent="0.25">
      <c r="A458" s="184"/>
      <c r="B458" s="183"/>
      <c r="C458" s="183"/>
      <c r="D458" s="181"/>
      <c r="E458" s="184" t="s">
        <v>123</v>
      </c>
      <c r="F458" s="184"/>
      <c r="G458" s="184"/>
      <c r="H458" s="184"/>
      <c r="I458" s="184"/>
      <c r="J458" s="185"/>
      <c r="K458" s="185">
        <f t="shared" ref="K458:L458" si="73">SUM(K455:K457)</f>
        <v>2900.2</v>
      </c>
      <c r="L458" s="185">
        <f t="shared" si="73"/>
        <v>34802.400000000001</v>
      </c>
      <c r="M458" s="177"/>
      <c r="N458" s="84"/>
    </row>
    <row r="459" spans="1:14" x14ac:dyDescent="0.25">
      <c r="A459" s="184"/>
      <c r="B459" s="183"/>
      <c r="C459" s="183"/>
      <c r="D459" s="181"/>
      <c r="E459" s="184"/>
      <c r="F459" s="184"/>
      <c r="G459" s="184"/>
      <c r="H459" s="184"/>
      <c r="I459" s="184"/>
      <c r="J459" s="185"/>
      <c r="K459" s="185"/>
      <c r="L459" s="185"/>
      <c r="M459" s="177"/>
      <c r="N459" s="84"/>
    </row>
    <row r="460" spans="1:14" x14ac:dyDescent="0.25">
      <c r="A460" s="69" t="s">
        <v>99</v>
      </c>
      <c r="B460" s="180">
        <v>3111</v>
      </c>
      <c r="C460" s="180" t="s">
        <v>101</v>
      </c>
      <c r="D460" s="64" t="s">
        <v>152</v>
      </c>
      <c r="E460" s="184"/>
      <c r="F460" s="184"/>
      <c r="G460" s="184"/>
      <c r="H460" s="184"/>
      <c r="I460" s="184"/>
      <c r="J460" s="74"/>
      <c r="K460" s="74">
        <f t="shared" ref="K460:K466" si="74">L460/12</f>
        <v>550</v>
      </c>
      <c r="L460" s="182">
        <v>6600</v>
      </c>
      <c r="M460" s="177"/>
      <c r="N460" s="84"/>
    </row>
    <row r="461" spans="1:14" x14ac:dyDescent="0.25">
      <c r="A461" s="69" t="s">
        <v>99</v>
      </c>
      <c r="B461" s="180">
        <v>3131</v>
      </c>
      <c r="C461" s="180" t="s">
        <v>101</v>
      </c>
      <c r="D461" s="64" t="s">
        <v>155</v>
      </c>
      <c r="E461" s="184"/>
      <c r="F461" s="184"/>
      <c r="G461" s="184"/>
      <c r="H461" s="184"/>
      <c r="I461" s="184"/>
      <c r="J461" s="74"/>
      <c r="K461" s="74">
        <f t="shared" si="74"/>
        <v>600</v>
      </c>
      <c r="L461" s="182">
        <v>7200</v>
      </c>
      <c r="M461" s="177"/>
      <c r="N461" s="84"/>
    </row>
    <row r="462" spans="1:14" x14ac:dyDescent="0.25">
      <c r="A462" s="69" t="s">
        <v>99</v>
      </c>
      <c r="B462" s="180">
        <v>3141</v>
      </c>
      <c r="C462" s="180" t="s">
        <v>101</v>
      </c>
      <c r="D462" s="64" t="s">
        <v>156</v>
      </c>
      <c r="E462" s="184"/>
      <c r="F462" s="184"/>
      <c r="G462" s="184"/>
      <c r="H462" s="184"/>
      <c r="I462" s="184"/>
      <c r="J462" s="74"/>
      <c r="K462" s="74">
        <f t="shared" si="74"/>
        <v>1000</v>
      </c>
      <c r="L462" s="182">
        <v>12000</v>
      </c>
      <c r="M462" s="177"/>
      <c r="N462" s="84"/>
    </row>
    <row r="463" spans="1:14" x14ac:dyDescent="0.25">
      <c r="A463" s="69" t="s">
        <v>99</v>
      </c>
      <c r="B463" s="180">
        <v>3221</v>
      </c>
      <c r="C463" s="180" t="s">
        <v>101</v>
      </c>
      <c r="D463" s="186" t="s">
        <v>372</v>
      </c>
      <c r="E463" s="184"/>
      <c r="F463" s="184"/>
      <c r="G463" s="184"/>
      <c r="H463" s="184"/>
      <c r="I463" s="184"/>
      <c r="J463" s="74"/>
      <c r="K463" s="74">
        <f t="shared" si="74"/>
        <v>14583.333333333334</v>
      </c>
      <c r="L463" s="182">
        <v>175000</v>
      </c>
      <c r="M463" s="383"/>
      <c r="N463" s="278"/>
    </row>
    <row r="464" spans="1:14" x14ac:dyDescent="0.25">
      <c r="A464" s="69" t="s">
        <v>99</v>
      </c>
      <c r="B464" s="180">
        <v>3521</v>
      </c>
      <c r="C464" s="180" t="s">
        <v>101</v>
      </c>
      <c r="D464" s="64" t="s">
        <v>138</v>
      </c>
      <c r="E464" s="184"/>
      <c r="F464" s="184"/>
      <c r="G464" s="184"/>
      <c r="H464" s="184"/>
      <c r="I464" s="184"/>
      <c r="J464" s="74"/>
      <c r="K464" s="74">
        <f t="shared" si="74"/>
        <v>581.25</v>
      </c>
      <c r="L464" s="182">
        <v>6975</v>
      </c>
      <c r="M464" s="177"/>
      <c r="N464" s="84"/>
    </row>
    <row r="465" spans="1:14" x14ac:dyDescent="0.25">
      <c r="A465" s="69" t="s">
        <v>99</v>
      </c>
      <c r="B465" s="180">
        <v>3751</v>
      </c>
      <c r="C465" s="180" t="s">
        <v>101</v>
      </c>
      <c r="D465" s="64" t="s">
        <v>144</v>
      </c>
      <c r="E465" s="184"/>
      <c r="F465" s="184"/>
      <c r="G465" s="184"/>
      <c r="H465" s="184"/>
      <c r="I465" s="184"/>
      <c r="J465" s="74"/>
      <c r="K465" s="74">
        <f t="shared" si="74"/>
        <v>750</v>
      </c>
      <c r="L465" s="182">
        <v>9000</v>
      </c>
      <c r="M465" s="177"/>
      <c r="N465" s="84"/>
    </row>
    <row r="466" spans="1:14" x14ac:dyDescent="0.25">
      <c r="A466" s="69" t="s">
        <v>99</v>
      </c>
      <c r="B466" s="180">
        <v>3821</v>
      </c>
      <c r="C466" s="180" t="s">
        <v>101</v>
      </c>
      <c r="D466" s="64" t="s">
        <v>167</v>
      </c>
      <c r="E466" s="184"/>
      <c r="F466" s="184"/>
      <c r="G466" s="184"/>
      <c r="H466" s="184"/>
      <c r="I466" s="184"/>
      <c r="J466" s="74"/>
      <c r="K466" s="74">
        <f t="shared" si="74"/>
        <v>2812.5</v>
      </c>
      <c r="L466" s="182">
        <v>33750</v>
      </c>
      <c r="M466" s="177"/>
      <c r="N466" s="84"/>
    </row>
    <row r="467" spans="1:14" x14ac:dyDescent="0.25">
      <c r="A467" s="184"/>
      <c r="B467" s="183"/>
      <c r="C467" s="183"/>
      <c r="D467" s="184"/>
      <c r="E467" s="184" t="s">
        <v>123</v>
      </c>
      <c r="F467" s="184"/>
      <c r="G467" s="184"/>
      <c r="H467" s="184"/>
      <c r="I467" s="184"/>
      <c r="J467" s="185"/>
      <c r="K467" s="185">
        <f t="shared" ref="K467:L467" si="75">SUM(K460:K466)</f>
        <v>20877.083333333336</v>
      </c>
      <c r="L467" s="185">
        <f t="shared" si="75"/>
        <v>250525</v>
      </c>
      <c r="M467" s="177"/>
      <c r="N467" s="84"/>
    </row>
    <row r="468" spans="1:14" x14ac:dyDescent="0.25">
      <c r="A468" s="184"/>
      <c r="B468" s="183"/>
      <c r="C468" s="183"/>
      <c r="D468" s="184"/>
      <c r="E468" s="184"/>
      <c r="F468" s="184"/>
      <c r="G468" s="184"/>
      <c r="H468" s="184"/>
      <c r="I468" s="184"/>
      <c r="J468" s="185"/>
      <c r="K468" s="185"/>
      <c r="L468" s="185"/>
      <c r="M468" s="177"/>
      <c r="N468" s="84"/>
    </row>
    <row r="469" spans="1:14" x14ac:dyDescent="0.25">
      <c r="A469" s="184"/>
      <c r="B469" s="183"/>
      <c r="C469" s="183"/>
      <c r="D469" s="181"/>
      <c r="E469" s="184" t="s">
        <v>146</v>
      </c>
      <c r="F469" s="184"/>
      <c r="G469" s="184"/>
      <c r="H469" s="184"/>
      <c r="I469" s="184"/>
      <c r="J469" s="191"/>
      <c r="K469" s="191">
        <f>SUM(K467,K458,K453)</f>
        <v>910164.04833333334</v>
      </c>
      <c r="L469" s="191">
        <f>SUM(L453+L458+L467)</f>
        <v>10921968.58</v>
      </c>
      <c r="M469" s="177"/>
      <c r="N469" s="84"/>
    </row>
    <row r="470" spans="1:14" x14ac:dyDescent="0.25">
      <c r="A470" s="69"/>
      <c r="B470" s="183"/>
      <c r="C470" s="69"/>
      <c r="D470" s="69"/>
      <c r="E470" s="366"/>
      <c r="F470" s="181"/>
      <c r="G470" s="181"/>
      <c r="H470" s="181"/>
      <c r="I470" s="184"/>
      <c r="J470" s="191"/>
      <c r="K470" s="191"/>
      <c r="L470" s="191"/>
      <c r="M470" s="177"/>
      <c r="N470" s="84"/>
    </row>
    <row r="471" spans="1:14" x14ac:dyDescent="0.25">
      <c r="A471" s="359" t="s">
        <v>82</v>
      </c>
      <c r="B471" s="361">
        <v>1</v>
      </c>
      <c r="C471" s="69"/>
      <c r="D471" s="359" t="s">
        <v>83</v>
      </c>
      <c r="E471" s="366"/>
      <c r="F471" s="181"/>
      <c r="G471" s="181"/>
      <c r="H471" s="181"/>
      <c r="I471" s="184"/>
      <c r="J471" s="191"/>
      <c r="K471" s="191"/>
      <c r="L471" s="191"/>
      <c r="M471" s="177"/>
      <c r="N471" s="84"/>
    </row>
    <row r="472" spans="1:14" x14ac:dyDescent="0.25">
      <c r="A472" s="359" t="s">
        <v>84</v>
      </c>
      <c r="B472" s="361">
        <v>3</v>
      </c>
      <c r="C472" s="69"/>
      <c r="D472" s="359" t="s">
        <v>174</v>
      </c>
      <c r="E472" s="366"/>
      <c r="F472" s="181"/>
      <c r="G472" s="181"/>
      <c r="H472" s="181"/>
      <c r="I472" s="184"/>
      <c r="J472" s="191"/>
      <c r="K472" s="191"/>
      <c r="L472" s="191"/>
      <c r="M472" s="177"/>
      <c r="N472" s="84"/>
    </row>
    <row r="473" spans="1:14" x14ac:dyDescent="0.25">
      <c r="A473" s="359" t="s">
        <v>87</v>
      </c>
      <c r="B473" s="361">
        <v>1</v>
      </c>
      <c r="C473" s="69"/>
      <c r="D473" s="359" t="s">
        <v>175</v>
      </c>
      <c r="E473" s="366"/>
      <c r="F473" s="181"/>
      <c r="G473" s="181"/>
      <c r="H473" s="181"/>
      <c r="I473" s="184"/>
      <c r="J473" s="191"/>
      <c r="K473" s="191"/>
      <c r="L473" s="191"/>
      <c r="M473" s="177"/>
      <c r="N473" s="84"/>
    </row>
    <row r="474" spans="1:14" x14ac:dyDescent="0.25">
      <c r="A474" s="359" t="s">
        <v>90</v>
      </c>
      <c r="B474" s="360" t="s">
        <v>72</v>
      </c>
      <c r="C474" s="69"/>
      <c r="D474" s="184" t="s">
        <v>73</v>
      </c>
      <c r="E474" s="366"/>
      <c r="F474" s="181"/>
      <c r="G474" s="181"/>
      <c r="H474" s="181"/>
      <c r="I474" s="184"/>
      <c r="J474" s="191"/>
      <c r="K474" s="191"/>
      <c r="L474" s="191"/>
      <c r="M474" s="177"/>
      <c r="N474" s="84"/>
    </row>
    <row r="475" spans="1:14" x14ac:dyDescent="0.25">
      <c r="A475" s="359" t="s">
        <v>93</v>
      </c>
      <c r="B475" s="360" t="s">
        <v>91</v>
      </c>
      <c r="C475" s="69"/>
      <c r="D475" s="184" t="s">
        <v>105</v>
      </c>
      <c r="E475" s="366"/>
      <c r="F475" s="181"/>
      <c r="G475" s="181"/>
      <c r="H475" s="181"/>
      <c r="I475" s="184"/>
      <c r="J475" s="191"/>
      <c r="K475" s="191"/>
      <c r="L475" s="191"/>
      <c r="M475" s="177"/>
      <c r="N475" s="84"/>
    </row>
    <row r="476" spans="1:14" x14ac:dyDescent="0.25">
      <c r="A476" s="360"/>
      <c r="B476" s="360"/>
      <c r="C476" s="69"/>
      <c r="D476" s="184"/>
      <c r="E476" s="366"/>
      <c r="F476" s="181"/>
      <c r="G476" s="181"/>
      <c r="H476" s="181"/>
      <c r="I476" s="184"/>
      <c r="J476" s="191"/>
      <c r="K476" s="191"/>
      <c r="L476" s="191"/>
      <c r="M476" s="177"/>
      <c r="N476" s="84"/>
    </row>
    <row r="477" spans="1:14" x14ac:dyDescent="0.25">
      <c r="A477" s="184"/>
      <c r="B477" s="360"/>
      <c r="C477" s="364" t="s">
        <v>373</v>
      </c>
      <c r="D477" s="184" t="s">
        <v>96</v>
      </c>
      <c r="E477" s="365" t="s">
        <v>374</v>
      </c>
      <c r="F477" s="184"/>
      <c r="G477" s="184"/>
      <c r="H477" s="184"/>
      <c r="I477" s="184"/>
      <c r="J477" s="184"/>
      <c r="K477" s="184"/>
      <c r="L477" s="191"/>
      <c r="M477" s="177"/>
      <c r="N477" s="84"/>
    </row>
    <row r="478" spans="1:14" x14ac:dyDescent="0.25">
      <c r="A478" s="184"/>
      <c r="B478" s="360"/>
      <c r="C478" s="365"/>
      <c r="D478" s="365"/>
      <c r="E478" s="365"/>
      <c r="F478" s="184"/>
      <c r="G478" s="184"/>
      <c r="H478" s="184"/>
      <c r="I478" s="184"/>
      <c r="J478" s="184"/>
      <c r="K478" s="184"/>
      <c r="L478" s="191"/>
      <c r="M478" s="177"/>
      <c r="N478" s="84"/>
    </row>
    <row r="479" spans="1:14" x14ac:dyDescent="0.25">
      <c r="A479" s="183" t="s">
        <v>99</v>
      </c>
      <c r="B479" s="367" t="s">
        <v>100</v>
      </c>
      <c r="C479" s="179" t="s">
        <v>101</v>
      </c>
      <c r="D479" s="368" t="s">
        <v>102</v>
      </c>
      <c r="E479" s="181"/>
      <c r="F479" s="181"/>
      <c r="G479" s="181"/>
      <c r="H479" s="181"/>
      <c r="I479" s="181"/>
      <c r="J479" s="182"/>
      <c r="K479" s="182">
        <f t="shared" ref="K479:K487" si="76">L479/12</f>
        <v>532009.70000000007</v>
      </c>
      <c r="L479" s="375">
        <v>6384116.4000000004</v>
      </c>
      <c r="M479" s="177"/>
      <c r="N479" s="84"/>
    </row>
    <row r="480" spans="1:14" x14ac:dyDescent="0.25">
      <c r="A480" s="183" t="s">
        <v>99</v>
      </c>
      <c r="B480" s="367" t="s">
        <v>106</v>
      </c>
      <c r="C480" s="179" t="s">
        <v>101</v>
      </c>
      <c r="D480" s="368" t="s">
        <v>107</v>
      </c>
      <c r="E480" s="181"/>
      <c r="F480" s="181"/>
      <c r="G480" s="181"/>
      <c r="H480" s="181"/>
      <c r="I480" s="181"/>
      <c r="J480" s="182"/>
      <c r="K480" s="182">
        <f t="shared" si="76"/>
        <v>47705.920000000006</v>
      </c>
      <c r="L480" s="375">
        <v>572471.04000000004</v>
      </c>
      <c r="M480" s="177"/>
      <c r="N480" s="84"/>
    </row>
    <row r="481" spans="1:14" x14ac:dyDescent="0.25">
      <c r="A481" s="183" t="s">
        <v>99</v>
      </c>
      <c r="B481" s="367" t="s">
        <v>108</v>
      </c>
      <c r="C481" s="179" t="s">
        <v>101</v>
      </c>
      <c r="D481" s="368" t="s">
        <v>109</v>
      </c>
      <c r="E481" s="181"/>
      <c r="F481" s="181"/>
      <c r="G481" s="181"/>
      <c r="H481" s="181"/>
      <c r="I481" s="181"/>
      <c r="J481" s="182"/>
      <c r="K481" s="182">
        <f t="shared" si="76"/>
        <v>30096.76</v>
      </c>
      <c r="L481" s="375">
        <v>361161.12</v>
      </c>
      <c r="M481" s="177"/>
      <c r="N481" s="84"/>
    </row>
    <row r="482" spans="1:14" x14ac:dyDescent="0.25">
      <c r="A482" s="183" t="s">
        <v>99</v>
      </c>
      <c r="B482" s="367" t="s">
        <v>110</v>
      </c>
      <c r="C482" s="179" t="s">
        <v>101</v>
      </c>
      <c r="D482" s="368" t="s">
        <v>111</v>
      </c>
      <c r="E482" s="181"/>
      <c r="F482" s="181"/>
      <c r="G482" s="181"/>
      <c r="H482" s="181"/>
      <c r="I482" s="181"/>
      <c r="J482" s="182"/>
      <c r="K482" s="182">
        <f t="shared" si="76"/>
        <v>12437</v>
      </c>
      <c r="L482" s="375">
        <v>149244</v>
      </c>
      <c r="M482" s="177"/>
      <c r="N482" s="84"/>
    </row>
    <row r="483" spans="1:14" x14ac:dyDescent="0.25">
      <c r="A483" s="183" t="s">
        <v>99</v>
      </c>
      <c r="B483" s="367" t="s">
        <v>112</v>
      </c>
      <c r="C483" s="179" t="s">
        <v>101</v>
      </c>
      <c r="D483" s="368" t="s">
        <v>113</v>
      </c>
      <c r="E483" s="181"/>
      <c r="F483" s="181"/>
      <c r="G483" s="181"/>
      <c r="H483" s="181"/>
      <c r="I483" s="181"/>
      <c r="J483" s="182"/>
      <c r="K483" s="182">
        <f t="shared" si="76"/>
        <v>12560.505833333335</v>
      </c>
      <c r="L483" s="375">
        <v>150726.07</v>
      </c>
      <c r="M483" s="177"/>
      <c r="N483" s="84"/>
    </row>
    <row r="484" spans="1:14" x14ac:dyDescent="0.25">
      <c r="A484" s="183" t="s">
        <v>99</v>
      </c>
      <c r="B484" s="367" t="s">
        <v>114</v>
      </c>
      <c r="C484" s="179" t="s">
        <v>101</v>
      </c>
      <c r="D484" s="368" t="s">
        <v>115</v>
      </c>
      <c r="E484" s="181"/>
      <c r="F484" s="181"/>
      <c r="G484" s="181"/>
      <c r="H484" s="181"/>
      <c r="I484" s="181"/>
      <c r="J484" s="182"/>
      <c r="K484" s="182">
        <f t="shared" si="76"/>
        <v>112276.06083333334</v>
      </c>
      <c r="L484" s="375">
        <v>1347312.73</v>
      </c>
      <c r="M484" s="177"/>
      <c r="N484" s="84"/>
    </row>
    <row r="485" spans="1:14" x14ac:dyDescent="0.25">
      <c r="A485" s="183" t="s">
        <v>99</v>
      </c>
      <c r="B485" s="367" t="s">
        <v>117</v>
      </c>
      <c r="C485" s="179" t="s">
        <v>101</v>
      </c>
      <c r="D485" s="368" t="s">
        <v>118</v>
      </c>
      <c r="E485" s="181"/>
      <c r="F485" s="181"/>
      <c r="G485" s="181"/>
      <c r="H485" s="181"/>
      <c r="I485" s="181"/>
      <c r="J485" s="182"/>
      <c r="K485" s="182">
        <f t="shared" si="76"/>
        <v>65236.94</v>
      </c>
      <c r="L485" s="375">
        <v>782843.28</v>
      </c>
      <c r="M485" s="177"/>
      <c r="N485" s="84"/>
    </row>
    <row r="486" spans="1:14" x14ac:dyDescent="0.25">
      <c r="A486" s="69" t="s">
        <v>99</v>
      </c>
      <c r="B486" s="367" t="s">
        <v>119</v>
      </c>
      <c r="C486" s="180" t="s">
        <v>101</v>
      </c>
      <c r="D486" s="368" t="s">
        <v>120</v>
      </c>
      <c r="E486" s="181"/>
      <c r="F486" s="181"/>
      <c r="G486" s="181"/>
      <c r="H486" s="181"/>
      <c r="I486" s="181"/>
      <c r="J486" s="182"/>
      <c r="K486" s="182">
        <f t="shared" si="76"/>
        <v>49400</v>
      </c>
      <c r="L486" s="375">
        <v>592800</v>
      </c>
      <c r="M486" s="177"/>
      <c r="N486" s="84"/>
    </row>
    <row r="487" spans="1:14" x14ac:dyDescent="0.25">
      <c r="A487" s="69" t="s">
        <v>99</v>
      </c>
      <c r="B487" s="367" t="s">
        <v>121</v>
      </c>
      <c r="C487" s="180" t="s">
        <v>101</v>
      </c>
      <c r="D487" s="368" t="s">
        <v>122</v>
      </c>
      <c r="E487" s="181"/>
      <c r="F487" s="181"/>
      <c r="G487" s="181"/>
      <c r="H487" s="181"/>
      <c r="I487" s="181"/>
      <c r="J487" s="182"/>
      <c r="K487" s="182">
        <f t="shared" si="76"/>
        <v>19334.166666666668</v>
      </c>
      <c r="L487" s="375">
        <v>232010</v>
      </c>
      <c r="M487" s="177"/>
      <c r="N487" s="84"/>
    </row>
    <row r="488" spans="1:14" x14ac:dyDescent="0.25">
      <c r="A488" s="184"/>
      <c r="B488" s="360"/>
      <c r="C488" s="69"/>
      <c r="D488" s="184"/>
      <c r="E488" s="184" t="s">
        <v>123</v>
      </c>
      <c r="F488" s="184"/>
      <c r="G488" s="184"/>
      <c r="H488" s="184"/>
      <c r="I488" s="184"/>
      <c r="J488" s="185"/>
      <c r="K488" s="185">
        <f t="shared" ref="K488:L488" si="77">SUM(K479:K487)</f>
        <v>881057.05333333334</v>
      </c>
      <c r="L488" s="185">
        <f t="shared" si="77"/>
        <v>10572684.640000001</v>
      </c>
      <c r="M488" s="177"/>
      <c r="N488" s="84"/>
    </row>
    <row r="489" spans="1:14" x14ac:dyDescent="0.25">
      <c r="A489" s="184"/>
      <c r="B489" s="360"/>
      <c r="C489" s="69"/>
      <c r="D489" s="184"/>
      <c r="E489" s="184"/>
      <c r="F489" s="184"/>
      <c r="G489" s="184"/>
      <c r="H489" s="184"/>
      <c r="I489" s="184"/>
      <c r="J489" s="185"/>
      <c r="K489" s="185"/>
      <c r="L489" s="185"/>
      <c r="M489" s="177"/>
      <c r="N489" s="84"/>
    </row>
    <row r="490" spans="1:14" x14ac:dyDescent="0.25">
      <c r="A490" s="183" t="s">
        <v>99</v>
      </c>
      <c r="B490" s="180">
        <v>2141</v>
      </c>
      <c r="C490" s="180" t="s">
        <v>101</v>
      </c>
      <c r="D490" s="64" t="s">
        <v>168</v>
      </c>
      <c r="E490" s="184"/>
      <c r="F490" s="184"/>
      <c r="G490" s="184"/>
      <c r="H490" s="184"/>
      <c r="I490" s="184"/>
      <c r="J490" s="74"/>
      <c r="K490" s="74">
        <f>L490/12</f>
        <v>500</v>
      </c>
      <c r="L490" s="74">
        <v>6000</v>
      </c>
      <c r="M490" s="177"/>
      <c r="N490" s="84"/>
    </row>
    <row r="491" spans="1:14" x14ac:dyDescent="0.25">
      <c r="A491" s="69"/>
      <c r="B491" s="183"/>
      <c r="C491" s="183"/>
      <c r="D491" s="181"/>
      <c r="E491" s="184" t="s">
        <v>123</v>
      </c>
      <c r="F491" s="184"/>
      <c r="G491" s="184"/>
      <c r="H491" s="184"/>
      <c r="I491" s="184"/>
      <c r="J491" s="384"/>
      <c r="K491" s="384">
        <f t="shared" ref="K491:L491" si="78">SUM(K490)</f>
        <v>500</v>
      </c>
      <c r="L491" s="384">
        <f t="shared" si="78"/>
        <v>6000</v>
      </c>
      <c r="M491" s="177"/>
      <c r="N491" s="84"/>
    </row>
    <row r="492" spans="1:14" x14ac:dyDescent="0.25">
      <c r="A492" s="69"/>
      <c r="B492" s="183"/>
      <c r="C492" s="183"/>
      <c r="D492" s="181"/>
      <c r="E492" s="184"/>
      <c r="F492" s="184"/>
      <c r="G492" s="184"/>
      <c r="H492" s="184"/>
      <c r="I492" s="184"/>
      <c r="J492" s="384"/>
      <c r="K492" s="384"/>
      <c r="L492" s="384"/>
      <c r="M492" s="177"/>
      <c r="N492" s="84"/>
    </row>
    <row r="493" spans="1:14" x14ac:dyDescent="0.25">
      <c r="A493" s="183" t="s">
        <v>99</v>
      </c>
      <c r="B493" s="180">
        <v>3111</v>
      </c>
      <c r="C493" s="179" t="s">
        <v>101</v>
      </c>
      <c r="D493" s="64" t="s">
        <v>152</v>
      </c>
      <c r="E493" s="184"/>
      <c r="F493" s="184"/>
      <c r="G493" s="184"/>
      <c r="H493" s="184"/>
      <c r="I493" s="184"/>
      <c r="J493" s="74"/>
      <c r="K493" s="74">
        <f t="shared" ref="K493:K500" si="79">L493/12</f>
        <v>833.33333333333337</v>
      </c>
      <c r="L493" s="74">
        <v>10000</v>
      </c>
      <c r="M493" s="177"/>
      <c r="N493" s="84"/>
    </row>
    <row r="494" spans="1:14" x14ac:dyDescent="0.25">
      <c r="A494" s="183" t="s">
        <v>99</v>
      </c>
      <c r="B494" s="180">
        <v>3221</v>
      </c>
      <c r="C494" s="179" t="s">
        <v>101</v>
      </c>
      <c r="D494" s="64" t="s">
        <v>160</v>
      </c>
      <c r="E494" s="184"/>
      <c r="F494" s="184"/>
      <c r="G494" s="184"/>
      <c r="H494" s="184"/>
      <c r="I494" s="184"/>
      <c r="J494" s="74"/>
      <c r="K494" s="74">
        <f t="shared" si="79"/>
        <v>32767.333333333332</v>
      </c>
      <c r="L494" s="74">
        <v>393208</v>
      </c>
      <c r="M494" s="177"/>
      <c r="N494" s="84"/>
    </row>
    <row r="495" spans="1:14" x14ac:dyDescent="0.25">
      <c r="A495" s="183" t="s">
        <v>99</v>
      </c>
      <c r="B495" s="180">
        <v>3361</v>
      </c>
      <c r="C495" s="179" t="s">
        <v>101</v>
      </c>
      <c r="D495" s="64" t="s">
        <v>136</v>
      </c>
      <c r="E495" s="184"/>
      <c r="F495" s="184"/>
      <c r="G495" s="184"/>
      <c r="H495" s="184"/>
      <c r="I495" s="184"/>
      <c r="J495" s="74"/>
      <c r="K495" s="74">
        <f t="shared" si="79"/>
        <v>937.5</v>
      </c>
      <c r="L495" s="74">
        <v>11250</v>
      </c>
      <c r="M495" s="177"/>
      <c r="N495" s="84"/>
    </row>
    <row r="496" spans="1:14" x14ac:dyDescent="0.25">
      <c r="A496" s="183" t="s">
        <v>99</v>
      </c>
      <c r="B496" s="180">
        <v>3362</v>
      </c>
      <c r="C496" s="179" t="s">
        <v>101</v>
      </c>
      <c r="D496" s="64" t="s">
        <v>199</v>
      </c>
      <c r="E496" s="184"/>
      <c r="F496" s="184"/>
      <c r="G496" s="184"/>
      <c r="H496" s="184"/>
      <c r="I496" s="184"/>
      <c r="J496" s="182"/>
      <c r="K496" s="74">
        <f t="shared" si="79"/>
        <v>812.5</v>
      </c>
      <c r="L496" s="182">
        <v>9750</v>
      </c>
      <c r="M496" s="177"/>
      <c r="N496" s="84"/>
    </row>
    <row r="497" spans="1:14" x14ac:dyDescent="0.25">
      <c r="A497" s="183" t="s">
        <v>99</v>
      </c>
      <c r="B497" s="180">
        <v>3711</v>
      </c>
      <c r="C497" s="179" t="s">
        <v>101</v>
      </c>
      <c r="D497" s="64" t="s">
        <v>140</v>
      </c>
      <c r="E497" s="184"/>
      <c r="F497" s="184"/>
      <c r="G497" s="184"/>
      <c r="H497" s="184"/>
      <c r="I497" s="184"/>
      <c r="J497" s="182"/>
      <c r="K497" s="74">
        <f t="shared" si="79"/>
        <v>500</v>
      </c>
      <c r="L497" s="182">
        <v>6000</v>
      </c>
      <c r="M497" s="177"/>
      <c r="N497" s="84"/>
    </row>
    <row r="498" spans="1:14" x14ac:dyDescent="0.25">
      <c r="A498" s="183" t="s">
        <v>99</v>
      </c>
      <c r="B498" s="180">
        <v>3751</v>
      </c>
      <c r="C498" s="179" t="s">
        <v>101</v>
      </c>
      <c r="D498" s="64" t="s">
        <v>144</v>
      </c>
      <c r="E498" s="184"/>
      <c r="F498" s="184"/>
      <c r="G498" s="184"/>
      <c r="H498" s="184"/>
      <c r="I498" s="184"/>
      <c r="J498" s="74"/>
      <c r="K498" s="74">
        <f t="shared" si="79"/>
        <v>416.66666666666669</v>
      </c>
      <c r="L498" s="74">
        <v>5000</v>
      </c>
      <c r="M498" s="177"/>
      <c r="N498" s="84"/>
    </row>
    <row r="499" spans="1:14" x14ac:dyDescent="0.25">
      <c r="A499" s="183" t="s">
        <v>99</v>
      </c>
      <c r="B499" s="180">
        <v>3821</v>
      </c>
      <c r="C499" s="179" t="s">
        <v>101</v>
      </c>
      <c r="D499" s="64" t="s">
        <v>167</v>
      </c>
      <c r="E499" s="184"/>
      <c r="F499" s="184"/>
      <c r="G499" s="184"/>
      <c r="H499" s="184"/>
      <c r="I499" s="184"/>
      <c r="J499" s="74"/>
      <c r="K499" s="74">
        <f t="shared" si="79"/>
        <v>3437.5</v>
      </c>
      <c r="L499" s="74">
        <v>41250</v>
      </c>
      <c r="M499" s="177"/>
      <c r="N499" s="84"/>
    </row>
    <row r="500" spans="1:14" x14ac:dyDescent="0.25">
      <c r="A500" s="183" t="s">
        <v>99</v>
      </c>
      <c r="B500" s="183">
        <v>3831</v>
      </c>
      <c r="C500" s="183" t="s">
        <v>101</v>
      </c>
      <c r="D500" s="186" t="s">
        <v>381</v>
      </c>
      <c r="E500" s="184"/>
      <c r="F500" s="184"/>
      <c r="G500" s="184"/>
      <c r="H500" s="184"/>
      <c r="I500" s="184"/>
      <c r="J500" s="384"/>
      <c r="K500" s="74">
        <f t="shared" si="79"/>
        <v>4166.666666666667</v>
      </c>
      <c r="L500" s="385">
        <v>50000</v>
      </c>
      <c r="M500" s="177"/>
      <c r="N500" s="84"/>
    </row>
    <row r="501" spans="1:14" x14ac:dyDescent="0.25">
      <c r="A501" s="184"/>
      <c r="B501" s="183"/>
      <c r="C501" s="183"/>
      <c r="D501" s="181"/>
      <c r="E501" s="184" t="s">
        <v>123</v>
      </c>
      <c r="F501" s="184"/>
      <c r="G501" s="184"/>
      <c r="H501" s="184"/>
      <c r="I501" s="184"/>
      <c r="J501" s="384"/>
      <c r="K501" s="384">
        <f>SUM(K493:K500)</f>
        <v>43871.499999999993</v>
      </c>
      <c r="L501" s="185">
        <f>SUM(L492:L500)</f>
        <v>526458</v>
      </c>
      <c r="M501" s="177"/>
      <c r="N501" s="84"/>
    </row>
    <row r="502" spans="1:14" x14ac:dyDescent="0.25">
      <c r="A502" s="184"/>
      <c r="B502" s="183"/>
      <c r="C502" s="183"/>
      <c r="D502" s="181"/>
      <c r="E502" s="184"/>
      <c r="F502" s="184"/>
      <c r="G502" s="184"/>
      <c r="H502" s="184"/>
      <c r="I502" s="184"/>
      <c r="J502" s="384"/>
      <c r="K502" s="384"/>
      <c r="L502" s="191"/>
      <c r="M502" s="177"/>
      <c r="N502" s="84"/>
    </row>
    <row r="503" spans="1:14" x14ac:dyDescent="0.25">
      <c r="A503" s="69"/>
      <c r="B503" s="183"/>
      <c r="C503" s="69"/>
      <c r="D503" s="69"/>
      <c r="E503" s="184" t="s">
        <v>146</v>
      </c>
      <c r="F503" s="181"/>
      <c r="G503" s="181"/>
      <c r="H503" s="181"/>
      <c r="I503" s="184"/>
      <c r="J503" s="191"/>
      <c r="K503" s="191">
        <f>SUM(K501,K491,K488)</f>
        <v>925428.55333333334</v>
      </c>
      <c r="L503" s="191">
        <f>SUM(L488+L491+L501)</f>
        <v>11105142.640000001</v>
      </c>
      <c r="M503" s="177"/>
      <c r="N503" s="84"/>
    </row>
    <row r="504" spans="1:14" x14ac:dyDescent="0.25">
      <c r="A504" s="69"/>
      <c r="B504" s="183"/>
      <c r="C504" s="69"/>
      <c r="D504" s="69"/>
      <c r="E504" s="184"/>
      <c r="F504" s="181"/>
      <c r="G504" s="181"/>
      <c r="H504" s="181"/>
      <c r="I504" s="184"/>
      <c r="J504" s="191"/>
      <c r="K504" s="191"/>
      <c r="L504" s="191"/>
      <c r="M504" s="177"/>
      <c r="N504" s="84"/>
    </row>
    <row r="505" spans="1:14" x14ac:dyDescent="0.25">
      <c r="A505" s="359" t="s">
        <v>82</v>
      </c>
      <c r="B505" s="361">
        <v>1</v>
      </c>
      <c r="C505" s="69"/>
      <c r="D505" s="359" t="s">
        <v>83</v>
      </c>
      <c r="E505" s="366"/>
      <c r="F505" s="181"/>
      <c r="G505" s="181"/>
      <c r="H505" s="181"/>
      <c r="I505" s="184"/>
      <c r="J505" s="191"/>
      <c r="K505" s="191"/>
      <c r="L505" s="191"/>
      <c r="M505" s="177"/>
      <c r="N505" s="84"/>
    </row>
    <row r="506" spans="1:14" x14ac:dyDescent="0.25">
      <c r="A506" s="359" t="s">
        <v>84</v>
      </c>
      <c r="B506" s="361">
        <v>3</v>
      </c>
      <c r="C506" s="69"/>
      <c r="D506" s="359" t="s">
        <v>174</v>
      </c>
      <c r="E506" s="366"/>
      <c r="F506" s="181"/>
      <c r="G506" s="181"/>
      <c r="H506" s="181"/>
      <c r="I506" s="184"/>
      <c r="J506" s="191"/>
      <c r="K506" s="191"/>
      <c r="L506" s="191"/>
      <c r="M506" s="177"/>
      <c r="N506" s="84"/>
    </row>
    <row r="507" spans="1:14" x14ac:dyDescent="0.25">
      <c r="A507" s="359" t="s">
        <v>87</v>
      </c>
      <c r="B507" s="361">
        <v>1</v>
      </c>
      <c r="C507" s="69"/>
      <c r="D507" s="359" t="s">
        <v>175</v>
      </c>
      <c r="E507" s="366"/>
      <c r="F507" s="181"/>
      <c r="G507" s="181"/>
      <c r="H507" s="181"/>
      <c r="I507" s="184"/>
      <c r="J507" s="191"/>
      <c r="K507" s="191"/>
      <c r="L507" s="191"/>
      <c r="M507" s="177"/>
      <c r="N507" s="84"/>
    </row>
    <row r="508" spans="1:14" x14ac:dyDescent="0.25">
      <c r="A508" s="359" t="s">
        <v>90</v>
      </c>
      <c r="B508" s="360" t="s">
        <v>72</v>
      </c>
      <c r="C508" s="69"/>
      <c r="D508" s="184" t="s">
        <v>73</v>
      </c>
      <c r="E508" s="366"/>
      <c r="F508" s="181"/>
      <c r="G508" s="181"/>
      <c r="H508" s="181"/>
      <c r="I508" s="184"/>
      <c r="J508" s="191"/>
      <c r="K508" s="191"/>
      <c r="L508" s="191"/>
      <c r="M508" s="177"/>
      <c r="N508" s="84"/>
    </row>
    <row r="509" spans="1:14" x14ac:dyDescent="0.25">
      <c r="A509" s="359" t="s">
        <v>93</v>
      </c>
      <c r="B509" s="360" t="s">
        <v>91</v>
      </c>
      <c r="C509" s="69"/>
      <c r="D509" s="184" t="s">
        <v>105</v>
      </c>
      <c r="E509" s="366"/>
      <c r="F509" s="181"/>
      <c r="G509" s="181"/>
      <c r="H509" s="181"/>
      <c r="I509" s="184"/>
      <c r="J509" s="191"/>
      <c r="K509" s="191"/>
      <c r="L509" s="191"/>
      <c r="M509" s="177"/>
      <c r="N509" s="84"/>
    </row>
    <row r="510" spans="1:14" x14ac:dyDescent="0.25">
      <c r="A510" s="360"/>
      <c r="B510" s="360"/>
      <c r="C510" s="69"/>
      <c r="D510" s="184"/>
      <c r="E510" s="366"/>
      <c r="F510" s="181"/>
      <c r="G510" s="181"/>
      <c r="H510" s="181"/>
      <c r="I510" s="184"/>
      <c r="J510" s="191"/>
      <c r="K510" s="191"/>
      <c r="L510" s="191"/>
      <c r="M510" s="177"/>
      <c r="N510" s="84"/>
    </row>
    <row r="511" spans="1:14" x14ac:dyDescent="0.25">
      <c r="A511" s="184"/>
      <c r="B511" s="360"/>
      <c r="C511" s="364" t="s">
        <v>387</v>
      </c>
      <c r="D511" s="184" t="s">
        <v>96</v>
      </c>
      <c r="E511" s="365" t="s">
        <v>388</v>
      </c>
      <c r="F511" s="184"/>
      <c r="G511" s="184"/>
      <c r="H511" s="184"/>
      <c r="I511" s="184"/>
      <c r="J511" s="184"/>
      <c r="K511" s="184"/>
      <c r="L511" s="191"/>
      <c r="M511" s="177"/>
      <c r="N511" s="84"/>
    </row>
    <row r="512" spans="1:14" x14ac:dyDescent="0.25">
      <c r="A512" s="184"/>
      <c r="B512" s="360"/>
      <c r="C512" s="365"/>
      <c r="D512" s="365"/>
      <c r="E512" s="365"/>
      <c r="F512" s="184"/>
      <c r="G512" s="184"/>
      <c r="H512" s="184"/>
      <c r="I512" s="184"/>
      <c r="J512" s="184"/>
      <c r="K512" s="184"/>
      <c r="L512" s="191"/>
      <c r="M512" s="177"/>
      <c r="N512" s="84"/>
    </row>
    <row r="513" spans="1:14" x14ac:dyDescent="0.25">
      <c r="A513" s="183" t="s">
        <v>99</v>
      </c>
      <c r="B513" s="367" t="s">
        <v>100</v>
      </c>
      <c r="C513" s="179" t="s">
        <v>101</v>
      </c>
      <c r="D513" s="368" t="s">
        <v>102</v>
      </c>
      <c r="E513" s="181"/>
      <c r="F513" s="181"/>
      <c r="G513" s="181"/>
      <c r="H513" s="181"/>
      <c r="I513" s="181"/>
      <c r="J513" s="182"/>
      <c r="K513" s="182">
        <f t="shared" ref="K513:K519" si="80">L513/12</f>
        <v>21485.439999999999</v>
      </c>
      <c r="L513" s="375">
        <v>257825.28</v>
      </c>
      <c r="M513" s="177"/>
      <c r="N513" s="84"/>
    </row>
    <row r="514" spans="1:14" x14ac:dyDescent="0.25">
      <c r="A514" s="183" t="s">
        <v>99</v>
      </c>
      <c r="B514" s="367" t="s">
        <v>108</v>
      </c>
      <c r="C514" s="179" t="s">
        <v>101</v>
      </c>
      <c r="D514" s="368" t="s">
        <v>109</v>
      </c>
      <c r="E514" s="181"/>
      <c r="F514" s="181"/>
      <c r="G514" s="181"/>
      <c r="H514" s="181"/>
      <c r="I514" s="181"/>
      <c r="J514" s="182"/>
      <c r="K514" s="182">
        <f t="shared" si="80"/>
        <v>34059.78</v>
      </c>
      <c r="L514" s="375">
        <v>408717.36</v>
      </c>
      <c r="M514" s="177"/>
      <c r="N514" s="84"/>
    </row>
    <row r="515" spans="1:14" x14ac:dyDescent="0.25">
      <c r="A515" s="183" t="s">
        <v>99</v>
      </c>
      <c r="B515" s="367" t="s">
        <v>112</v>
      </c>
      <c r="C515" s="179" t="s">
        <v>101</v>
      </c>
      <c r="D515" s="368" t="s">
        <v>113</v>
      </c>
      <c r="E515" s="181"/>
      <c r="F515" s="181"/>
      <c r="G515" s="181"/>
      <c r="H515" s="181"/>
      <c r="I515" s="181"/>
      <c r="J515" s="182"/>
      <c r="K515" s="182">
        <f t="shared" si="80"/>
        <v>465.51666666666665</v>
      </c>
      <c r="L515" s="375">
        <v>5586.2</v>
      </c>
      <c r="M515" s="177"/>
      <c r="N515" s="84"/>
    </row>
    <row r="516" spans="1:14" x14ac:dyDescent="0.25">
      <c r="A516" s="183" t="s">
        <v>99</v>
      </c>
      <c r="B516" s="367" t="s">
        <v>114</v>
      </c>
      <c r="C516" s="179" t="s">
        <v>101</v>
      </c>
      <c r="D516" s="368" t="s">
        <v>115</v>
      </c>
      <c r="E516" s="181"/>
      <c r="F516" s="181"/>
      <c r="G516" s="181"/>
      <c r="H516" s="181"/>
      <c r="I516" s="181"/>
      <c r="J516" s="182"/>
      <c r="K516" s="182">
        <f t="shared" si="80"/>
        <v>10875.693333333335</v>
      </c>
      <c r="L516" s="375">
        <v>130508.32</v>
      </c>
      <c r="M516" s="177"/>
      <c r="N516" s="84"/>
    </row>
    <row r="517" spans="1:14" x14ac:dyDescent="0.25">
      <c r="A517" s="183" t="s">
        <v>99</v>
      </c>
      <c r="B517" s="367" t="s">
        <v>117</v>
      </c>
      <c r="C517" s="179" t="s">
        <v>101</v>
      </c>
      <c r="D517" s="368" t="s">
        <v>118</v>
      </c>
      <c r="E517" s="181"/>
      <c r="F517" s="181"/>
      <c r="G517" s="181"/>
      <c r="H517" s="181"/>
      <c r="I517" s="181"/>
      <c r="J517" s="182"/>
      <c r="K517" s="182">
        <f t="shared" si="80"/>
        <v>23821.059999999998</v>
      </c>
      <c r="L517" s="375">
        <v>285852.71999999997</v>
      </c>
      <c r="M517" s="177"/>
      <c r="N517" s="84"/>
    </row>
    <row r="518" spans="1:14" x14ac:dyDescent="0.25">
      <c r="A518" s="69" t="s">
        <v>99</v>
      </c>
      <c r="B518" s="367" t="s">
        <v>119</v>
      </c>
      <c r="C518" s="180" t="s">
        <v>101</v>
      </c>
      <c r="D518" s="368" t="s">
        <v>120</v>
      </c>
      <c r="E518" s="181"/>
      <c r="F518" s="181"/>
      <c r="G518" s="181"/>
      <c r="H518" s="181"/>
      <c r="I518" s="181"/>
      <c r="J518" s="182"/>
      <c r="K518" s="182">
        <f t="shared" si="80"/>
        <v>950</v>
      </c>
      <c r="L518" s="375">
        <v>11400</v>
      </c>
      <c r="M518" s="177"/>
      <c r="N518" s="84"/>
    </row>
    <row r="519" spans="1:14" x14ac:dyDescent="0.25">
      <c r="A519" s="69" t="s">
        <v>99</v>
      </c>
      <c r="B519" s="367" t="s">
        <v>121</v>
      </c>
      <c r="C519" s="180" t="s">
        <v>101</v>
      </c>
      <c r="D519" s="368" t="s">
        <v>122</v>
      </c>
      <c r="E519" s="181"/>
      <c r="F519" s="181"/>
      <c r="G519" s="181"/>
      <c r="H519" s="181"/>
      <c r="I519" s="181"/>
      <c r="J519" s="182"/>
      <c r="K519" s="182">
        <f t="shared" si="80"/>
        <v>1344.1666666666667</v>
      </c>
      <c r="L519" s="375">
        <v>16130</v>
      </c>
      <c r="M519" s="177"/>
      <c r="N519" s="84"/>
    </row>
    <row r="520" spans="1:14" x14ac:dyDescent="0.25">
      <c r="A520" s="184"/>
      <c r="B520" s="360"/>
      <c r="C520" s="69"/>
      <c r="D520" s="184"/>
      <c r="E520" s="184" t="s">
        <v>123</v>
      </c>
      <c r="F520" s="184"/>
      <c r="G520" s="184"/>
      <c r="H520" s="184"/>
      <c r="I520" s="184"/>
      <c r="J520" s="185"/>
      <c r="K520" s="185">
        <f t="shared" ref="K520:L520" si="81">SUM(K513:K519)</f>
        <v>93001.656666666677</v>
      </c>
      <c r="L520" s="185">
        <f t="shared" si="81"/>
        <v>1116019.8799999999</v>
      </c>
      <c r="M520" s="177"/>
      <c r="N520" s="84"/>
    </row>
    <row r="521" spans="1:14" x14ac:dyDescent="0.25">
      <c r="A521" s="184"/>
      <c r="B521" s="360"/>
      <c r="C521" s="69"/>
      <c r="D521" s="184"/>
      <c r="E521" s="184"/>
      <c r="F521" s="184"/>
      <c r="G521" s="184"/>
      <c r="H521" s="184"/>
      <c r="I521" s="184"/>
      <c r="J521" s="185"/>
      <c r="K521" s="185"/>
      <c r="L521" s="185"/>
      <c r="M521" s="177"/>
      <c r="N521" s="84"/>
    </row>
    <row r="522" spans="1:14" x14ac:dyDescent="0.25">
      <c r="A522" s="69"/>
      <c r="B522" s="183"/>
      <c r="C522" s="69"/>
      <c r="D522" s="69"/>
      <c r="E522" s="184" t="s">
        <v>146</v>
      </c>
      <c r="F522" s="181"/>
      <c r="G522" s="181"/>
      <c r="H522" s="181"/>
      <c r="I522" s="184"/>
      <c r="J522" s="191"/>
      <c r="K522" s="191">
        <f t="shared" ref="K522:L522" si="82">+K520</f>
        <v>93001.656666666677</v>
      </c>
      <c r="L522" s="191">
        <f t="shared" si="82"/>
        <v>1116019.8799999999</v>
      </c>
      <c r="M522" s="177"/>
      <c r="N522" s="84"/>
    </row>
    <row r="523" spans="1:14" x14ac:dyDescent="0.25">
      <c r="A523" s="69"/>
      <c r="B523" s="183"/>
      <c r="C523" s="69"/>
      <c r="D523" s="69"/>
      <c r="E523" s="366"/>
      <c r="F523" s="181"/>
      <c r="G523" s="181"/>
      <c r="H523" s="181"/>
      <c r="I523" s="184"/>
      <c r="J523" s="191"/>
      <c r="K523" s="191"/>
      <c r="L523" s="191"/>
      <c r="M523" s="177"/>
      <c r="N523" s="84"/>
    </row>
    <row r="524" spans="1:14" x14ac:dyDescent="0.25">
      <c r="A524" s="184"/>
      <c r="B524" s="183"/>
      <c r="C524" s="183"/>
      <c r="D524" s="184"/>
      <c r="E524" s="184" t="s">
        <v>173</v>
      </c>
      <c r="F524" s="184"/>
      <c r="G524" s="184"/>
      <c r="H524" s="184"/>
      <c r="I524" s="184"/>
      <c r="J524" s="191"/>
      <c r="K524" s="191">
        <f>SUM(K142+K169+K202+K237+K272+K303+K333+K370+K400+K434+K469+K503+K522)</f>
        <v>11628067.924999999</v>
      </c>
      <c r="L524" s="191">
        <f>SUM(L142+L169+L202+L237+L272+L303+L333+L370+L400+L434+L469+L503+L522)</f>
        <v>139559315.09999999</v>
      </c>
      <c r="M524" s="177"/>
      <c r="N524" s="84"/>
    </row>
    <row r="525" spans="1:14" x14ac:dyDescent="0.25">
      <c r="A525" s="184"/>
      <c r="B525" s="183"/>
      <c r="C525" s="183"/>
      <c r="D525" s="184"/>
      <c r="E525" s="184"/>
      <c r="F525" s="184"/>
      <c r="G525" s="184"/>
      <c r="H525" s="184"/>
      <c r="I525" s="184"/>
      <c r="J525" s="191"/>
      <c r="K525" s="191"/>
      <c r="L525" s="191"/>
      <c r="M525" s="177"/>
      <c r="N525" s="84"/>
    </row>
    <row r="526" spans="1:14" x14ac:dyDescent="0.25">
      <c r="A526" s="359" t="s">
        <v>82</v>
      </c>
      <c r="B526" s="361">
        <v>1</v>
      </c>
      <c r="C526" s="361"/>
      <c r="D526" s="184" t="s">
        <v>83</v>
      </c>
      <c r="E526" s="184"/>
      <c r="F526" s="184"/>
      <c r="G526" s="184"/>
      <c r="H526" s="184"/>
      <c r="I526" s="184"/>
      <c r="J526" s="191"/>
      <c r="K526" s="191"/>
      <c r="L526" s="191"/>
      <c r="M526" s="177"/>
      <c r="N526" s="84"/>
    </row>
    <row r="527" spans="1:14" x14ac:dyDescent="0.25">
      <c r="A527" s="359" t="s">
        <v>84</v>
      </c>
      <c r="B527" s="361">
        <v>3</v>
      </c>
      <c r="C527" s="361"/>
      <c r="D527" s="184" t="s">
        <v>174</v>
      </c>
      <c r="E527" s="184"/>
      <c r="F527" s="184"/>
      <c r="G527" s="184"/>
      <c r="H527" s="184"/>
      <c r="I527" s="184"/>
      <c r="J527" s="191"/>
      <c r="K527" s="191"/>
      <c r="L527" s="191"/>
      <c r="M527" s="177"/>
      <c r="N527" s="84"/>
    </row>
    <row r="528" spans="1:14" x14ac:dyDescent="0.25">
      <c r="A528" s="359" t="s">
        <v>87</v>
      </c>
      <c r="B528" s="361">
        <v>2</v>
      </c>
      <c r="C528" s="361"/>
      <c r="D528" s="184" t="s">
        <v>390</v>
      </c>
      <c r="E528" s="184"/>
      <c r="F528" s="184"/>
      <c r="G528" s="184"/>
      <c r="H528" s="184"/>
      <c r="I528" s="184"/>
      <c r="J528" s="191"/>
      <c r="K528" s="191"/>
      <c r="L528" s="191"/>
      <c r="M528" s="177"/>
      <c r="N528" s="84"/>
    </row>
    <row r="529" spans="1:14" x14ac:dyDescent="0.25">
      <c r="A529" s="359" t="s">
        <v>90</v>
      </c>
      <c r="B529" s="360" t="s">
        <v>72</v>
      </c>
      <c r="C529" s="360"/>
      <c r="D529" s="184" t="s">
        <v>73</v>
      </c>
      <c r="E529" s="181"/>
      <c r="F529" s="181"/>
      <c r="G529" s="181"/>
      <c r="H529" s="181"/>
      <c r="I529" s="181"/>
      <c r="J529" s="181"/>
      <c r="K529" s="181"/>
      <c r="L529" s="372"/>
      <c r="M529" s="177"/>
      <c r="N529" s="84"/>
    </row>
    <row r="530" spans="1:14" x14ac:dyDescent="0.25">
      <c r="A530" s="359" t="s">
        <v>93</v>
      </c>
      <c r="B530" s="360" t="s">
        <v>126</v>
      </c>
      <c r="C530" s="360"/>
      <c r="D530" s="184" t="s">
        <v>391</v>
      </c>
      <c r="E530" s="181"/>
      <c r="F530" s="181"/>
      <c r="G530" s="181"/>
      <c r="H530" s="181"/>
      <c r="I530" s="181"/>
      <c r="J530" s="181"/>
      <c r="K530" s="181"/>
      <c r="L530" s="372"/>
      <c r="M530" s="177"/>
      <c r="N530" s="84"/>
    </row>
    <row r="531" spans="1:14" x14ac:dyDescent="0.25">
      <c r="A531" s="360"/>
      <c r="B531" s="69"/>
      <c r="C531" s="69"/>
      <c r="D531" s="184"/>
      <c r="E531" s="181"/>
      <c r="F531" s="181"/>
      <c r="G531" s="181"/>
      <c r="H531" s="181"/>
      <c r="I531" s="181"/>
      <c r="J531" s="181"/>
      <c r="K531" s="181"/>
      <c r="L531" s="372"/>
      <c r="M531" s="177"/>
      <c r="N531" s="84"/>
    </row>
    <row r="532" spans="1:14" x14ac:dyDescent="0.25">
      <c r="A532" s="360"/>
      <c r="B532" s="69"/>
      <c r="C532" s="364" t="s">
        <v>392</v>
      </c>
      <c r="D532" s="184" t="s">
        <v>96</v>
      </c>
      <c r="E532" s="365" t="s">
        <v>127</v>
      </c>
      <c r="F532" s="181"/>
      <c r="G532" s="181"/>
      <c r="H532" s="181"/>
      <c r="I532" s="181"/>
      <c r="J532" s="181"/>
      <c r="K532" s="181"/>
      <c r="L532" s="372"/>
      <c r="M532" s="177"/>
      <c r="N532" s="84"/>
    </row>
    <row r="533" spans="1:14" x14ac:dyDescent="0.25">
      <c r="A533" s="360"/>
      <c r="B533" s="69"/>
      <c r="C533" s="69"/>
      <c r="D533" s="184"/>
      <c r="E533" s="184"/>
      <c r="F533" s="181"/>
      <c r="G533" s="181"/>
      <c r="H533" s="181"/>
      <c r="I533" s="181"/>
      <c r="J533" s="181"/>
      <c r="K533" s="181"/>
      <c r="L533" s="372"/>
      <c r="M533" s="177"/>
      <c r="N533" s="84"/>
    </row>
    <row r="534" spans="1:14" x14ac:dyDescent="0.25">
      <c r="A534" s="69" t="s">
        <v>99</v>
      </c>
      <c r="B534" s="367" t="s">
        <v>100</v>
      </c>
      <c r="C534" s="180" t="s">
        <v>101</v>
      </c>
      <c r="D534" s="368" t="s">
        <v>102</v>
      </c>
      <c r="E534" s="181"/>
      <c r="F534" s="181"/>
      <c r="G534" s="181"/>
      <c r="H534" s="181"/>
      <c r="I534" s="181"/>
      <c r="J534" s="182"/>
      <c r="K534" s="182">
        <f t="shared" ref="K534:K542" si="83">L534/12</f>
        <v>566424.78</v>
      </c>
      <c r="L534" s="375">
        <v>6797097.3600000003</v>
      </c>
      <c r="M534" s="177"/>
      <c r="N534" s="84"/>
    </row>
    <row r="535" spans="1:14" x14ac:dyDescent="0.25">
      <c r="A535" s="69" t="s">
        <v>99</v>
      </c>
      <c r="B535" s="367" t="s">
        <v>106</v>
      </c>
      <c r="C535" s="180" t="s">
        <v>101</v>
      </c>
      <c r="D535" s="368" t="s">
        <v>107</v>
      </c>
      <c r="E535" s="181"/>
      <c r="F535" s="181"/>
      <c r="G535" s="181"/>
      <c r="H535" s="181"/>
      <c r="I535" s="181"/>
      <c r="J535" s="182"/>
      <c r="K535" s="182">
        <f t="shared" si="83"/>
        <v>101045.48</v>
      </c>
      <c r="L535" s="375">
        <v>1212545.76</v>
      </c>
      <c r="M535" s="177"/>
      <c r="N535" s="84"/>
    </row>
    <row r="536" spans="1:14" x14ac:dyDescent="0.25">
      <c r="A536" s="69" t="s">
        <v>99</v>
      </c>
      <c r="B536" s="367" t="s">
        <v>108</v>
      </c>
      <c r="C536" s="180" t="s">
        <v>101</v>
      </c>
      <c r="D536" s="368" t="s">
        <v>109</v>
      </c>
      <c r="E536" s="181"/>
      <c r="F536" s="181"/>
      <c r="G536" s="181"/>
      <c r="H536" s="181"/>
      <c r="I536" s="181"/>
      <c r="J536" s="182"/>
      <c r="K536" s="182">
        <f t="shared" si="83"/>
        <v>42720.26</v>
      </c>
      <c r="L536" s="375">
        <v>512643.12</v>
      </c>
      <c r="M536" s="177"/>
      <c r="N536" s="84"/>
    </row>
    <row r="537" spans="1:14" x14ac:dyDescent="0.25">
      <c r="A537" s="69" t="s">
        <v>99</v>
      </c>
      <c r="B537" s="367" t="s">
        <v>110</v>
      </c>
      <c r="C537" s="180" t="s">
        <v>101</v>
      </c>
      <c r="D537" s="368" t="s">
        <v>111</v>
      </c>
      <c r="E537" s="181"/>
      <c r="F537" s="181"/>
      <c r="G537" s="181"/>
      <c r="H537" s="181"/>
      <c r="I537" s="181"/>
      <c r="J537" s="182"/>
      <c r="K537" s="182">
        <f t="shared" si="83"/>
        <v>9093</v>
      </c>
      <c r="L537" s="375">
        <v>109116</v>
      </c>
      <c r="M537" s="177"/>
      <c r="N537" s="84"/>
    </row>
    <row r="538" spans="1:14" x14ac:dyDescent="0.25">
      <c r="A538" s="69" t="s">
        <v>99</v>
      </c>
      <c r="B538" s="367" t="s">
        <v>112</v>
      </c>
      <c r="C538" s="180" t="s">
        <v>101</v>
      </c>
      <c r="D538" s="368" t="s">
        <v>113</v>
      </c>
      <c r="E538" s="181"/>
      <c r="F538" s="181"/>
      <c r="G538" s="181"/>
      <c r="H538" s="181"/>
      <c r="I538" s="181"/>
      <c r="J538" s="182"/>
      <c r="K538" s="182">
        <f t="shared" si="83"/>
        <v>14461.895833333334</v>
      </c>
      <c r="L538" s="375">
        <v>173542.75</v>
      </c>
      <c r="M538" s="177"/>
      <c r="N538" s="84"/>
    </row>
    <row r="539" spans="1:14" x14ac:dyDescent="0.25">
      <c r="A539" s="69" t="s">
        <v>99</v>
      </c>
      <c r="B539" s="367" t="s">
        <v>114</v>
      </c>
      <c r="C539" s="180" t="s">
        <v>101</v>
      </c>
      <c r="D539" s="368" t="s">
        <v>115</v>
      </c>
      <c r="E539" s="181"/>
      <c r="F539" s="181"/>
      <c r="G539" s="181"/>
      <c r="H539" s="181"/>
      <c r="I539" s="181"/>
      <c r="J539" s="182"/>
      <c r="K539" s="182">
        <f t="shared" si="83"/>
        <v>143464.06416666668</v>
      </c>
      <c r="L539" s="375">
        <v>1721568.77</v>
      </c>
      <c r="M539" s="177"/>
      <c r="N539" s="84"/>
    </row>
    <row r="540" spans="1:14" x14ac:dyDescent="0.25">
      <c r="A540" s="69" t="s">
        <v>99</v>
      </c>
      <c r="B540" s="367" t="s">
        <v>117</v>
      </c>
      <c r="C540" s="180" t="s">
        <v>101</v>
      </c>
      <c r="D540" s="368" t="s">
        <v>118</v>
      </c>
      <c r="E540" s="181"/>
      <c r="F540" s="181"/>
      <c r="G540" s="181"/>
      <c r="H540" s="181"/>
      <c r="I540" s="181"/>
      <c r="J540" s="182"/>
      <c r="K540" s="182">
        <f t="shared" si="83"/>
        <v>159947.01999999999</v>
      </c>
      <c r="L540" s="375">
        <v>1919364.24</v>
      </c>
      <c r="M540" s="177"/>
      <c r="N540" s="84"/>
    </row>
    <row r="541" spans="1:14" x14ac:dyDescent="0.25">
      <c r="A541" s="69" t="s">
        <v>99</v>
      </c>
      <c r="B541" s="367" t="s">
        <v>119</v>
      </c>
      <c r="C541" s="180" t="s">
        <v>101</v>
      </c>
      <c r="D541" s="368" t="s">
        <v>120</v>
      </c>
      <c r="E541" s="181"/>
      <c r="F541" s="181"/>
      <c r="G541" s="181"/>
      <c r="H541" s="181"/>
      <c r="I541" s="181"/>
      <c r="J541" s="182"/>
      <c r="K541" s="182">
        <f t="shared" si="83"/>
        <v>36100</v>
      </c>
      <c r="L541" s="375">
        <v>433200</v>
      </c>
      <c r="M541" s="177"/>
      <c r="N541" s="84"/>
    </row>
    <row r="542" spans="1:14" x14ac:dyDescent="0.25">
      <c r="A542" s="69" t="s">
        <v>99</v>
      </c>
      <c r="B542" s="367" t="s">
        <v>121</v>
      </c>
      <c r="C542" s="180" t="s">
        <v>101</v>
      </c>
      <c r="D542" s="368" t="s">
        <v>122</v>
      </c>
      <c r="E542" s="181"/>
      <c r="F542" s="181"/>
      <c r="G542" s="181"/>
      <c r="H542" s="181"/>
      <c r="I542" s="181"/>
      <c r="J542" s="208"/>
      <c r="K542" s="182">
        <f t="shared" si="83"/>
        <v>15495.86</v>
      </c>
      <c r="L542" s="375">
        <v>185950.32</v>
      </c>
      <c r="M542" s="177"/>
      <c r="N542" s="84"/>
    </row>
    <row r="543" spans="1:14" x14ac:dyDescent="0.25">
      <c r="A543" s="360"/>
      <c r="B543" s="69"/>
      <c r="C543" s="69"/>
      <c r="D543" s="184"/>
      <c r="E543" s="184" t="s">
        <v>123</v>
      </c>
      <c r="F543" s="181"/>
      <c r="G543" s="181"/>
      <c r="H543" s="184"/>
      <c r="I543" s="184"/>
      <c r="J543" s="181"/>
      <c r="K543" s="379">
        <f t="shared" ref="K543:L543" si="84">SUM(K534:K542)</f>
        <v>1088752.3600000001</v>
      </c>
      <c r="L543" s="379">
        <f t="shared" si="84"/>
        <v>13065028.32</v>
      </c>
      <c r="M543" s="177"/>
      <c r="N543" s="84"/>
    </row>
    <row r="544" spans="1:14" x14ac:dyDescent="0.25">
      <c r="A544" s="360"/>
      <c r="B544" s="69"/>
      <c r="C544" s="69"/>
      <c r="D544" s="184"/>
      <c r="E544" s="184"/>
      <c r="F544" s="181"/>
      <c r="G544" s="181"/>
      <c r="H544" s="181"/>
      <c r="I544" s="181"/>
      <c r="J544" s="181"/>
      <c r="K544" s="181"/>
      <c r="L544" s="372"/>
      <c r="M544" s="177"/>
      <c r="N544" s="84"/>
    </row>
    <row r="545" spans="1:14" x14ac:dyDescent="0.25">
      <c r="A545" s="69" t="s">
        <v>99</v>
      </c>
      <c r="B545" s="179" t="s">
        <v>221</v>
      </c>
      <c r="C545" s="180" t="s">
        <v>101</v>
      </c>
      <c r="D545" s="64" t="s">
        <v>125</v>
      </c>
      <c r="E545" s="184"/>
      <c r="F545" s="181"/>
      <c r="G545" s="181"/>
      <c r="H545" s="181"/>
      <c r="I545" s="181"/>
      <c r="J545" s="74"/>
      <c r="K545" s="74">
        <f t="shared" ref="K545:K549" si="85">L545/12</f>
        <v>1062.5</v>
      </c>
      <c r="L545" s="182">
        <v>12750</v>
      </c>
      <c r="M545" s="177"/>
      <c r="N545" s="84"/>
    </row>
    <row r="546" spans="1:14" x14ac:dyDescent="0.25">
      <c r="A546" s="69" t="s">
        <v>99</v>
      </c>
      <c r="B546" s="180">
        <v>2141</v>
      </c>
      <c r="C546" s="180" t="s">
        <v>101</v>
      </c>
      <c r="D546" s="64" t="s">
        <v>168</v>
      </c>
      <c r="E546" s="184"/>
      <c r="F546" s="181"/>
      <c r="G546" s="181"/>
      <c r="H546" s="181"/>
      <c r="I546" s="181"/>
      <c r="J546" s="74"/>
      <c r="K546" s="74">
        <f t="shared" si="85"/>
        <v>1099.8</v>
      </c>
      <c r="L546" s="182">
        <v>13197.6</v>
      </c>
      <c r="M546" s="177"/>
      <c r="N546" s="84"/>
    </row>
    <row r="547" spans="1:14" x14ac:dyDescent="0.25">
      <c r="A547" s="69" t="s">
        <v>99</v>
      </c>
      <c r="B547" s="179" t="s">
        <v>324</v>
      </c>
      <c r="C547" s="180" t="s">
        <v>101</v>
      </c>
      <c r="D547" s="64" t="s">
        <v>128</v>
      </c>
      <c r="E547" s="181"/>
      <c r="F547" s="181"/>
      <c r="G547" s="181"/>
      <c r="H547" s="181"/>
      <c r="I547" s="181"/>
      <c r="J547" s="74"/>
      <c r="K547" s="74">
        <f t="shared" si="85"/>
        <v>583</v>
      </c>
      <c r="L547" s="182">
        <v>6996</v>
      </c>
      <c r="M547" s="177"/>
      <c r="N547" s="84"/>
    </row>
    <row r="548" spans="1:14" x14ac:dyDescent="0.25">
      <c r="A548" s="70" t="s">
        <v>99</v>
      </c>
      <c r="B548" s="71" t="s">
        <v>225</v>
      </c>
      <c r="C548" s="66" t="s">
        <v>101</v>
      </c>
      <c r="D548" s="65" t="s">
        <v>129</v>
      </c>
      <c r="E548" s="72"/>
      <c r="F548" s="72"/>
      <c r="G548" s="72"/>
      <c r="H548" s="72"/>
      <c r="I548" s="72"/>
      <c r="J548" s="73"/>
      <c r="K548" s="74">
        <f t="shared" si="85"/>
        <v>6796.5333333333328</v>
      </c>
      <c r="L548" s="68">
        <v>81558.399999999994</v>
      </c>
      <c r="M548" s="177"/>
      <c r="N548" s="84"/>
    </row>
    <row r="549" spans="1:14" x14ac:dyDescent="0.25">
      <c r="A549" s="69" t="s">
        <v>99</v>
      </c>
      <c r="B549" s="179" t="s">
        <v>316</v>
      </c>
      <c r="C549" s="180" t="s">
        <v>101</v>
      </c>
      <c r="D549" s="64" t="s">
        <v>148</v>
      </c>
      <c r="E549" s="181"/>
      <c r="F549" s="181"/>
      <c r="G549" s="181"/>
      <c r="H549" s="181"/>
      <c r="I549" s="181"/>
      <c r="J549" s="74"/>
      <c r="K549" s="74">
        <f t="shared" si="85"/>
        <v>792.33333333333337</v>
      </c>
      <c r="L549" s="182">
        <v>9508</v>
      </c>
      <c r="M549" s="177"/>
      <c r="N549" s="84"/>
    </row>
    <row r="550" spans="1:14" x14ac:dyDescent="0.25">
      <c r="A550" s="69"/>
      <c r="B550" s="69"/>
      <c r="C550" s="183"/>
      <c r="D550" s="181"/>
      <c r="E550" s="184" t="s">
        <v>123</v>
      </c>
      <c r="F550" s="181"/>
      <c r="G550" s="181"/>
      <c r="H550" s="181"/>
      <c r="I550" s="184"/>
      <c r="J550" s="185"/>
      <c r="K550" s="185">
        <f>SUM(K545:K549)</f>
        <v>10334.166666666666</v>
      </c>
      <c r="L550" s="185">
        <f>SUM(L545:L549)</f>
        <v>124010</v>
      </c>
      <c r="M550" s="177"/>
      <c r="N550" s="84"/>
    </row>
    <row r="551" spans="1:14" x14ac:dyDescent="0.25">
      <c r="A551" s="69"/>
      <c r="B551" s="69"/>
      <c r="C551" s="183"/>
      <c r="D551" s="181"/>
      <c r="E551" s="181"/>
      <c r="F551" s="181"/>
      <c r="G551" s="181"/>
      <c r="H551" s="181"/>
      <c r="I551" s="184"/>
      <c r="J551" s="191"/>
      <c r="K551" s="191"/>
      <c r="L551" s="191"/>
      <c r="M551" s="177"/>
      <c r="N551" s="84"/>
    </row>
    <row r="552" spans="1:14" x14ac:dyDescent="0.25">
      <c r="A552" s="69" t="s">
        <v>99</v>
      </c>
      <c r="B552" s="179" t="s">
        <v>394</v>
      </c>
      <c r="C552" s="180" t="s">
        <v>101</v>
      </c>
      <c r="D552" s="64" t="s">
        <v>156</v>
      </c>
      <c r="E552" s="181"/>
      <c r="F552" s="181"/>
      <c r="G552" s="181"/>
      <c r="H552" s="181"/>
      <c r="I552" s="181"/>
      <c r="J552" s="74"/>
      <c r="K552" s="74">
        <f t="shared" ref="K552:K561" si="86">L552/12</f>
        <v>875</v>
      </c>
      <c r="L552" s="182">
        <v>10500</v>
      </c>
      <c r="M552" s="177"/>
      <c r="N552" s="84"/>
    </row>
    <row r="553" spans="1:14" x14ac:dyDescent="0.25">
      <c r="A553" s="69" t="s">
        <v>99</v>
      </c>
      <c r="B553" s="179" t="s">
        <v>395</v>
      </c>
      <c r="C553" s="180" t="s">
        <v>101</v>
      </c>
      <c r="D553" s="64" t="s">
        <v>160</v>
      </c>
      <c r="E553" s="181"/>
      <c r="F553" s="181"/>
      <c r="G553" s="181"/>
      <c r="H553" s="181"/>
      <c r="I553" s="181"/>
      <c r="J553" s="74"/>
      <c r="K553" s="74">
        <f t="shared" si="86"/>
        <v>36100.666666666664</v>
      </c>
      <c r="L553" s="182">
        <v>433208</v>
      </c>
      <c r="M553" s="177"/>
      <c r="N553" s="84"/>
    </row>
    <row r="554" spans="1:14" x14ac:dyDescent="0.25">
      <c r="A554" s="70" t="s">
        <v>99</v>
      </c>
      <c r="B554" s="173">
        <v>3311</v>
      </c>
      <c r="C554" s="173" t="s">
        <v>101</v>
      </c>
      <c r="D554" s="72" t="s">
        <v>396</v>
      </c>
      <c r="E554" s="72"/>
      <c r="F554" s="72"/>
      <c r="G554" s="72"/>
      <c r="H554" s="72"/>
      <c r="I554" s="72"/>
      <c r="J554" s="73"/>
      <c r="K554" s="74">
        <f t="shared" si="86"/>
        <v>23125</v>
      </c>
      <c r="L554" s="68">
        <v>277500</v>
      </c>
      <c r="M554" s="177"/>
      <c r="N554" s="84"/>
    </row>
    <row r="555" spans="1:14" x14ac:dyDescent="0.25">
      <c r="A555" s="69" t="s">
        <v>99</v>
      </c>
      <c r="B555" s="180">
        <v>3361</v>
      </c>
      <c r="C555" s="180" t="s">
        <v>101</v>
      </c>
      <c r="D555" s="64" t="s">
        <v>136</v>
      </c>
      <c r="E555" s="181"/>
      <c r="F555" s="181"/>
      <c r="G555" s="181"/>
      <c r="H555" s="181"/>
      <c r="I555" s="181"/>
      <c r="J555" s="74"/>
      <c r="K555" s="74">
        <f t="shared" si="86"/>
        <v>1187.25</v>
      </c>
      <c r="L555" s="182">
        <v>14247</v>
      </c>
      <c r="M555" s="177"/>
      <c r="N555" s="84"/>
    </row>
    <row r="556" spans="1:14" x14ac:dyDescent="0.25">
      <c r="A556" s="69" t="s">
        <v>99</v>
      </c>
      <c r="B556" s="180">
        <v>3362</v>
      </c>
      <c r="C556" s="180" t="s">
        <v>101</v>
      </c>
      <c r="D556" s="64" t="s">
        <v>199</v>
      </c>
      <c r="E556" s="181"/>
      <c r="F556" s="181"/>
      <c r="G556" s="181"/>
      <c r="H556" s="181"/>
      <c r="I556" s="181"/>
      <c r="J556" s="74"/>
      <c r="K556" s="74">
        <f t="shared" si="86"/>
        <v>1801.8333333333333</v>
      </c>
      <c r="L556" s="182">
        <v>21622</v>
      </c>
      <c r="M556" s="177"/>
      <c r="N556" s="84"/>
    </row>
    <row r="557" spans="1:14" x14ac:dyDescent="0.25">
      <c r="A557" s="69" t="s">
        <v>99</v>
      </c>
      <c r="B557" s="179" t="s">
        <v>266</v>
      </c>
      <c r="C557" s="180" t="s">
        <v>101</v>
      </c>
      <c r="D557" s="64" t="s">
        <v>138</v>
      </c>
      <c r="E557" s="181"/>
      <c r="F557" s="181"/>
      <c r="G557" s="181"/>
      <c r="H557" s="181"/>
      <c r="I557" s="181"/>
      <c r="J557" s="74"/>
      <c r="K557" s="74">
        <f t="shared" si="86"/>
        <v>999.75</v>
      </c>
      <c r="L557" s="182">
        <v>11997</v>
      </c>
      <c r="M557" s="177"/>
      <c r="N557" s="84"/>
    </row>
    <row r="558" spans="1:14" x14ac:dyDescent="0.25">
      <c r="A558" s="69" t="s">
        <v>99</v>
      </c>
      <c r="B558" s="179" t="s">
        <v>202</v>
      </c>
      <c r="C558" s="180" t="s">
        <v>101</v>
      </c>
      <c r="D558" s="64" t="s">
        <v>142</v>
      </c>
      <c r="E558" s="181"/>
      <c r="F558" s="181"/>
      <c r="G558" s="181"/>
      <c r="H558" s="181"/>
      <c r="I558" s="181"/>
      <c r="J558" s="74"/>
      <c r="K558" s="74">
        <f t="shared" si="86"/>
        <v>1875</v>
      </c>
      <c r="L558" s="182">
        <v>22500</v>
      </c>
      <c r="M558" s="177"/>
      <c r="N558" s="84"/>
    </row>
    <row r="559" spans="1:14" x14ac:dyDescent="0.25">
      <c r="A559" s="69" t="s">
        <v>99</v>
      </c>
      <c r="B559" s="179" t="s">
        <v>203</v>
      </c>
      <c r="C559" s="180" t="s">
        <v>101</v>
      </c>
      <c r="D559" s="64" t="s">
        <v>144</v>
      </c>
      <c r="E559" s="181"/>
      <c r="F559" s="181"/>
      <c r="G559" s="181"/>
      <c r="H559" s="181"/>
      <c r="I559" s="181"/>
      <c r="J559" s="74"/>
      <c r="K559" s="74">
        <f t="shared" si="86"/>
        <v>833.33333333333337</v>
      </c>
      <c r="L559" s="182">
        <v>10000</v>
      </c>
      <c r="M559" s="177"/>
      <c r="N559" s="84"/>
    </row>
    <row r="560" spans="1:14" x14ac:dyDescent="0.25">
      <c r="A560" s="69" t="s">
        <v>99</v>
      </c>
      <c r="B560" s="179" t="s">
        <v>250</v>
      </c>
      <c r="C560" s="180" t="s">
        <v>101</v>
      </c>
      <c r="D560" s="186" t="s">
        <v>397</v>
      </c>
      <c r="E560" s="181"/>
      <c r="F560" s="181"/>
      <c r="G560" s="181"/>
      <c r="H560" s="181"/>
      <c r="I560" s="181"/>
      <c r="J560" s="74"/>
      <c r="K560" s="74">
        <f t="shared" si="86"/>
        <v>1875</v>
      </c>
      <c r="L560" s="182">
        <v>22500</v>
      </c>
      <c r="M560" s="177"/>
      <c r="N560" s="84"/>
    </row>
    <row r="561" spans="1:14" x14ac:dyDescent="0.25">
      <c r="A561" s="70" t="s">
        <v>99</v>
      </c>
      <c r="B561" s="71" t="s">
        <v>398</v>
      </c>
      <c r="C561" s="66" t="s">
        <v>101</v>
      </c>
      <c r="D561" s="65" t="s">
        <v>399</v>
      </c>
      <c r="E561" s="72"/>
      <c r="F561" s="72"/>
      <c r="G561" s="72"/>
      <c r="H561" s="72"/>
      <c r="I561" s="72"/>
      <c r="J561" s="73"/>
      <c r="K561" s="74">
        <f t="shared" si="86"/>
        <v>6875</v>
      </c>
      <c r="L561" s="68">
        <v>82500</v>
      </c>
      <c r="M561" s="177"/>
      <c r="N561" s="84"/>
    </row>
    <row r="562" spans="1:14" x14ac:dyDescent="0.25">
      <c r="A562" s="69"/>
      <c r="B562" s="69"/>
      <c r="C562" s="183"/>
      <c r="D562" s="181"/>
      <c r="E562" s="184" t="s">
        <v>123</v>
      </c>
      <c r="F562" s="181"/>
      <c r="G562" s="181"/>
      <c r="H562" s="181"/>
      <c r="I562" s="184"/>
      <c r="J562" s="184"/>
      <c r="K562" s="191">
        <f t="shared" ref="K562:L562" si="87">SUM(K552:K561)</f>
        <v>75547.833333333328</v>
      </c>
      <c r="L562" s="185">
        <f t="shared" si="87"/>
        <v>906574</v>
      </c>
      <c r="M562" s="177"/>
      <c r="N562" s="84"/>
    </row>
    <row r="563" spans="1:14" x14ac:dyDescent="0.25">
      <c r="A563" s="69"/>
      <c r="B563" s="69"/>
      <c r="C563" s="183"/>
      <c r="D563" s="181"/>
      <c r="E563" s="181"/>
      <c r="F563" s="181"/>
      <c r="G563" s="181"/>
      <c r="H563" s="181"/>
      <c r="I563" s="181"/>
      <c r="J563" s="181"/>
      <c r="K563" s="181"/>
      <c r="L563" s="185"/>
      <c r="M563" s="177"/>
      <c r="N563" s="84"/>
    </row>
    <row r="564" spans="1:14" x14ac:dyDescent="0.25">
      <c r="A564" s="69"/>
      <c r="B564" s="69"/>
      <c r="C564" s="183"/>
      <c r="D564" s="181"/>
      <c r="E564" s="184" t="s">
        <v>146</v>
      </c>
      <c r="F564" s="181"/>
      <c r="G564" s="181"/>
      <c r="H564" s="181"/>
      <c r="I564" s="184"/>
      <c r="J564" s="191"/>
      <c r="K564" s="191">
        <f>SUM(K562,K550,K543)</f>
        <v>1174634.3600000001</v>
      </c>
      <c r="L564" s="191">
        <f>SUM(L562,L550,L543)</f>
        <v>14095612.32</v>
      </c>
      <c r="M564" s="177"/>
      <c r="N564" s="84"/>
    </row>
    <row r="565" spans="1:14" x14ac:dyDescent="0.25">
      <c r="A565" s="69"/>
      <c r="B565" s="69"/>
      <c r="C565" s="183"/>
      <c r="D565" s="181"/>
      <c r="E565" s="181"/>
      <c r="F565" s="181"/>
      <c r="G565" s="181"/>
      <c r="H565" s="181"/>
      <c r="I565" s="184"/>
      <c r="J565" s="191"/>
      <c r="K565" s="191"/>
      <c r="L565" s="191"/>
      <c r="M565" s="177"/>
      <c r="N565" s="84"/>
    </row>
    <row r="566" spans="1:14" x14ac:dyDescent="0.25">
      <c r="A566" s="359" t="s">
        <v>82</v>
      </c>
      <c r="B566" s="361">
        <v>1</v>
      </c>
      <c r="C566" s="361"/>
      <c r="D566" s="184" t="s">
        <v>83</v>
      </c>
      <c r="E566" s="184"/>
      <c r="F566" s="184"/>
      <c r="G566" s="184"/>
      <c r="H566" s="184"/>
      <c r="I566" s="184"/>
      <c r="J566" s="191"/>
      <c r="K566" s="191"/>
      <c r="L566" s="191"/>
      <c r="M566" s="177"/>
      <c r="N566" s="84"/>
    </row>
    <row r="567" spans="1:14" x14ac:dyDescent="0.25">
      <c r="A567" s="359" t="s">
        <v>84</v>
      </c>
      <c r="B567" s="361">
        <v>3</v>
      </c>
      <c r="C567" s="361"/>
      <c r="D567" s="184" t="s">
        <v>174</v>
      </c>
      <c r="E567" s="184"/>
      <c r="F567" s="184"/>
      <c r="G567" s="184"/>
      <c r="H567" s="184"/>
      <c r="I567" s="184"/>
      <c r="J567" s="191"/>
      <c r="K567" s="191"/>
      <c r="L567" s="191"/>
      <c r="M567" s="177"/>
      <c r="N567" s="84"/>
    </row>
    <row r="568" spans="1:14" x14ac:dyDescent="0.25">
      <c r="A568" s="359" t="s">
        <v>87</v>
      </c>
      <c r="B568" s="361">
        <v>2</v>
      </c>
      <c r="C568" s="361"/>
      <c r="D568" s="184" t="s">
        <v>390</v>
      </c>
      <c r="E568" s="184"/>
      <c r="F568" s="184"/>
      <c r="G568" s="184"/>
      <c r="H568" s="184"/>
      <c r="I568" s="184"/>
      <c r="J568" s="191"/>
      <c r="K568" s="191"/>
      <c r="L568" s="191"/>
      <c r="M568" s="177"/>
      <c r="N568" s="84"/>
    </row>
    <row r="569" spans="1:14" x14ac:dyDescent="0.25">
      <c r="A569" s="359" t="s">
        <v>90</v>
      </c>
      <c r="B569" s="360" t="s">
        <v>72</v>
      </c>
      <c r="C569" s="360"/>
      <c r="D569" s="184" t="s">
        <v>73</v>
      </c>
      <c r="E569" s="184"/>
      <c r="F569" s="184"/>
      <c r="G569" s="184"/>
      <c r="H569" s="184"/>
      <c r="I569" s="184"/>
      <c r="J569" s="191"/>
      <c r="K569" s="191"/>
      <c r="L569" s="191"/>
      <c r="M569" s="177"/>
      <c r="N569" s="84"/>
    </row>
    <row r="570" spans="1:14" x14ac:dyDescent="0.25">
      <c r="A570" s="359" t="s">
        <v>93</v>
      </c>
      <c r="B570" s="360" t="s">
        <v>126</v>
      </c>
      <c r="C570" s="360"/>
      <c r="D570" s="184" t="s">
        <v>391</v>
      </c>
      <c r="E570" s="184"/>
      <c r="F570" s="184"/>
      <c r="G570" s="184"/>
      <c r="H570" s="184"/>
      <c r="I570" s="184"/>
      <c r="J570" s="191"/>
      <c r="K570" s="191"/>
      <c r="L570" s="191"/>
      <c r="M570" s="177"/>
      <c r="N570" s="84"/>
    </row>
    <row r="571" spans="1:14" x14ac:dyDescent="0.25">
      <c r="A571" s="69"/>
      <c r="B571" s="69"/>
      <c r="C571" s="183"/>
      <c r="D571" s="181"/>
      <c r="E571" s="181"/>
      <c r="F571" s="181"/>
      <c r="G571" s="181"/>
      <c r="H571" s="181"/>
      <c r="I571" s="184"/>
      <c r="J571" s="191"/>
      <c r="K571" s="191"/>
      <c r="L571" s="191"/>
      <c r="M571" s="177"/>
      <c r="N571" s="84"/>
    </row>
    <row r="572" spans="1:14" x14ac:dyDescent="0.25">
      <c r="A572" s="69"/>
      <c r="B572" s="183"/>
      <c r="C572" s="364" t="s">
        <v>402</v>
      </c>
      <c r="D572" s="184" t="s">
        <v>96</v>
      </c>
      <c r="E572" s="365" t="s">
        <v>403</v>
      </c>
      <c r="F572" s="181"/>
      <c r="G572" s="181"/>
      <c r="H572" s="181"/>
      <c r="I572" s="181"/>
      <c r="J572" s="181"/>
      <c r="K572" s="181"/>
      <c r="L572" s="372"/>
      <c r="M572" s="177"/>
      <c r="N572" s="84"/>
    </row>
    <row r="573" spans="1:14" x14ac:dyDescent="0.25">
      <c r="A573" s="69"/>
      <c r="B573" s="183"/>
      <c r="C573" s="69"/>
      <c r="D573" s="184"/>
      <c r="E573" s="181"/>
      <c r="F573" s="181"/>
      <c r="G573" s="181"/>
      <c r="H573" s="181"/>
      <c r="I573" s="181"/>
      <c r="J573" s="181"/>
      <c r="K573" s="181"/>
      <c r="L573" s="372"/>
      <c r="M573" s="177"/>
      <c r="N573" s="84"/>
    </row>
    <row r="574" spans="1:14" x14ac:dyDescent="0.25">
      <c r="A574" s="69" t="s">
        <v>99</v>
      </c>
      <c r="B574" s="367" t="s">
        <v>100</v>
      </c>
      <c r="C574" s="180" t="s">
        <v>101</v>
      </c>
      <c r="D574" s="368" t="s">
        <v>102</v>
      </c>
      <c r="E574" s="181"/>
      <c r="F574" s="181"/>
      <c r="G574" s="181"/>
      <c r="H574" s="181"/>
      <c r="I574" s="181"/>
      <c r="J574" s="182"/>
      <c r="K574" s="182">
        <f t="shared" ref="K574:K582" si="88">L574/12</f>
        <v>383857.63999999996</v>
      </c>
      <c r="L574" s="375">
        <v>4606291.68</v>
      </c>
      <c r="M574" s="177"/>
      <c r="N574" s="84"/>
    </row>
    <row r="575" spans="1:14" x14ac:dyDescent="0.25">
      <c r="A575" s="69" t="s">
        <v>99</v>
      </c>
      <c r="B575" s="367" t="s">
        <v>106</v>
      </c>
      <c r="C575" s="180" t="s">
        <v>101</v>
      </c>
      <c r="D575" s="368" t="s">
        <v>107</v>
      </c>
      <c r="E575" s="181"/>
      <c r="F575" s="181"/>
      <c r="G575" s="181"/>
      <c r="H575" s="181"/>
      <c r="I575" s="181"/>
      <c r="J575" s="182"/>
      <c r="K575" s="182">
        <f t="shared" si="88"/>
        <v>55568.619999999995</v>
      </c>
      <c r="L575" s="375">
        <v>666823.43999999994</v>
      </c>
      <c r="M575" s="177"/>
      <c r="N575" s="84"/>
    </row>
    <row r="576" spans="1:14" x14ac:dyDescent="0.25">
      <c r="A576" s="69" t="s">
        <v>99</v>
      </c>
      <c r="B576" s="367" t="s">
        <v>108</v>
      </c>
      <c r="C576" s="180" t="s">
        <v>101</v>
      </c>
      <c r="D576" s="368" t="s">
        <v>109</v>
      </c>
      <c r="E576" s="181"/>
      <c r="F576" s="181"/>
      <c r="G576" s="181"/>
      <c r="H576" s="181"/>
      <c r="I576" s="181"/>
      <c r="J576" s="182"/>
      <c r="K576" s="182">
        <f t="shared" si="88"/>
        <v>52456.44</v>
      </c>
      <c r="L576" s="375">
        <v>629477.28</v>
      </c>
      <c r="M576" s="177"/>
      <c r="N576" s="84"/>
    </row>
    <row r="577" spans="1:14" x14ac:dyDescent="0.25">
      <c r="A577" s="69" t="s">
        <v>99</v>
      </c>
      <c r="B577" s="367" t="s">
        <v>110</v>
      </c>
      <c r="C577" s="180" t="s">
        <v>101</v>
      </c>
      <c r="D577" s="368" t="s">
        <v>111</v>
      </c>
      <c r="E577" s="181"/>
      <c r="F577" s="181"/>
      <c r="G577" s="181"/>
      <c r="H577" s="181"/>
      <c r="I577" s="181"/>
      <c r="J577" s="182"/>
      <c r="K577" s="182">
        <f t="shared" si="88"/>
        <v>5824</v>
      </c>
      <c r="L577" s="375">
        <v>69888</v>
      </c>
      <c r="M577" s="177"/>
      <c r="N577" s="84"/>
    </row>
    <row r="578" spans="1:14" x14ac:dyDescent="0.25">
      <c r="A578" s="69" t="s">
        <v>99</v>
      </c>
      <c r="B578" s="367" t="s">
        <v>112</v>
      </c>
      <c r="C578" s="180" t="s">
        <v>101</v>
      </c>
      <c r="D578" s="368" t="s">
        <v>113</v>
      </c>
      <c r="E578" s="181"/>
      <c r="F578" s="181"/>
      <c r="G578" s="181"/>
      <c r="H578" s="181"/>
      <c r="I578" s="181"/>
      <c r="J578" s="182"/>
      <c r="K578" s="182">
        <f t="shared" si="88"/>
        <v>9520.9016666666666</v>
      </c>
      <c r="L578" s="375">
        <v>114250.82</v>
      </c>
      <c r="M578" s="177"/>
      <c r="N578" s="84"/>
    </row>
    <row r="579" spans="1:14" x14ac:dyDescent="0.25">
      <c r="A579" s="69" t="s">
        <v>99</v>
      </c>
      <c r="B579" s="367" t="s">
        <v>114</v>
      </c>
      <c r="C579" s="180" t="s">
        <v>101</v>
      </c>
      <c r="D579" s="368" t="s">
        <v>115</v>
      </c>
      <c r="E579" s="181"/>
      <c r="F579" s="181"/>
      <c r="G579" s="181"/>
      <c r="H579" s="181"/>
      <c r="I579" s="181"/>
      <c r="J579" s="182"/>
      <c r="K579" s="182">
        <f t="shared" si="88"/>
        <v>93809.467500000013</v>
      </c>
      <c r="L579" s="375">
        <v>1125713.6100000001</v>
      </c>
      <c r="M579" s="177"/>
      <c r="N579" s="84"/>
    </row>
    <row r="580" spans="1:14" x14ac:dyDescent="0.25">
      <c r="A580" s="69" t="s">
        <v>99</v>
      </c>
      <c r="B580" s="367" t="s">
        <v>117</v>
      </c>
      <c r="C580" s="180" t="s">
        <v>101</v>
      </c>
      <c r="D580" s="368" t="s">
        <v>118</v>
      </c>
      <c r="E580" s="181"/>
      <c r="F580" s="181"/>
      <c r="G580" s="181"/>
      <c r="H580" s="181"/>
      <c r="I580" s="181"/>
      <c r="J580" s="182"/>
      <c r="K580" s="182">
        <f t="shared" si="88"/>
        <v>81929.02</v>
      </c>
      <c r="L580" s="375">
        <v>983148.24</v>
      </c>
      <c r="M580" s="177"/>
      <c r="N580" s="84"/>
    </row>
    <row r="581" spans="1:14" x14ac:dyDescent="0.25">
      <c r="A581" s="69" t="s">
        <v>99</v>
      </c>
      <c r="B581" s="367" t="s">
        <v>119</v>
      </c>
      <c r="C581" s="180" t="s">
        <v>101</v>
      </c>
      <c r="D581" s="368" t="s">
        <v>120</v>
      </c>
      <c r="E581" s="181"/>
      <c r="F581" s="181"/>
      <c r="G581" s="181"/>
      <c r="H581" s="181"/>
      <c r="I581" s="181"/>
      <c r="J581" s="182"/>
      <c r="K581" s="182">
        <f t="shared" si="88"/>
        <v>23750</v>
      </c>
      <c r="L581" s="375">
        <v>285000</v>
      </c>
      <c r="M581" s="177"/>
      <c r="N581" s="84"/>
    </row>
    <row r="582" spans="1:14" x14ac:dyDescent="0.25">
      <c r="A582" s="69" t="s">
        <v>99</v>
      </c>
      <c r="B582" s="367" t="s">
        <v>121</v>
      </c>
      <c r="C582" s="180" t="s">
        <v>101</v>
      </c>
      <c r="D582" s="368" t="s">
        <v>122</v>
      </c>
      <c r="E582" s="181"/>
      <c r="F582" s="181"/>
      <c r="G582" s="181"/>
      <c r="H582" s="181"/>
      <c r="I582" s="181"/>
      <c r="J582" s="182"/>
      <c r="K582" s="182">
        <f t="shared" si="88"/>
        <v>11525</v>
      </c>
      <c r="L582" s="375">
        <v>138300</v>
      </c>
      <c r="M582" s="177"/>
      <c r="N582" s="84"/>
    </row>
    <row r="583" spans="1:14" x14ac:dyDescent="0.25">
      <c r="A583" s="69"/>
      <c r="B583" s="183"/>
      <c r="C583" s="69"/>
      <c r="D583" s="184"/>
      <c r="E583" s="184" t="s">
        <v>123</v>
      </c>
      <c r="F583" s="181"/>
      <c r="G583" s="181"/>
      <c r="H583" s="181"/>
      <c r="I583" s="184"/>
      <c r="J583" s="185"/>
      <c r="K583" s="185">
        <f t="shared" ref="K583:L583" si="89">SUM(K574:K582)</f>
        <v>718241.08916666661</v>
      </c>
      <c r="L583" s="185">
        <f t="shared" si="89"/>
        <v>8618893.0700000003</v>
      </c>
      <c r="M583" s="177"/>
      <c r="N583" s="84"/>
    </row>
    <row r="584" spans="1:14" ht="15" customHeight="1" x14ac:dyDescent="0.25">
      <c r="A584" s="69"/>
      <c r="B584" s="183"/>
      <c r="C584" s="69"/>
      <c r="D584" s="184"/>
      <c r="E584" s="181"/>
      <c r="F584" s="181"/>
      <c r="G584" s="181"/>
      <c r="H584" s="181"/>
      <c r="I584" s="184"/>
      <c r="J584" s="185"/>
      <c r="K584" s="185"/>
      <c r="L584" s="185"/>
      <c r="M584" s="177"/>
      <c r="N584" s="84"/>
    </row>
    <row r="585" spans="1:14" x14ac:dyDescent="0.25">
      <c r="A585" s="69" t="s">
        <v>99</v>
      </c>
      <c r="B585" s="179" t="s">
        <v>225</v>
      </c>
      <c r="C585" s="180" t="s">
        <v>101</v>
      </c>
      <c r="D585" s="64" t="s">
        <v>129</v>
      </c>
      <c r="E585" s="181"/>
      <c r="F585" s="181"/>
      <c r="G585" s="181"/>
      <c r="H585" s="181"/>
      <c r="I585" s="181"/>
      <c r="J585" s="74"/>
      <c r="K585" s="182">
        <f>L585/12</f>
        <v>683.33333333333337</v>
      </c>
      <c r="L585" s="182">
        <v>8200</v>
      </c>
      <c r="M585" s="177"/>
      <c r="N585" s="84"/>
    </row>
    <row r="586" spans="1:14" x14ac:dyDescent="0.25">
      <c r="A586" s="69"/>
      <c r="B586" s="69"/>
      <c r="C586" s="183"/>
      <c r="D586" s="181"/>
      <c r="E586" s="184" t="s">
        <v>123</v>
      </c>
      <c r="F586" s="181"/>
      <c r="G586" s="181"/>
      <c r="H586" s="181"/>
      <c r="I586" s="184"/>
      <c r="J586" s="185"/>
      <c r="K586" s="185">
        <f t="shared" ref="K586:L586" si="90">SUM(K585)</f>
        <v>683.33333333333337</v>
      </c>
      <c r="L586" s="185">
        <f t="shared" si="90"/>
        <v>8200</v>
      </c>
      <c r="M586" s="177"/>
      <c r="N586" s="84"/>
    </row>
    <row r="587" spans="1:14" x14ac:dyDescent="0.25">
      <c r="A587" s="69"/>
      <c r="B587" s="179"/>
      <c r="C587" s="180"/>
      <c r="D587" s="64"/>
      <c r="E587" s="181"/>
      <c r="F587" s="181"/>
      <c r="G587" s="181"/>
      <c r="H587" s="181"/>
      <c r="I587" s="181"/>
      <c r="J587" s="74"/>
      <c r="K587" s="74"/>
      <c r="L587" s="182"/>
      <c r="M587" s="177"/>
      <c r="N587" s="84"/>
    </row>
    <row r="588" spans="1:14" x14ac:dyDescent="0.25">
      <c r="A588" s="69" t="s">
        <v>99</v>
      </c>
      <c r="B588" s="179" t="s">
        <v>406</v>
      </c>
      <c r="C588" s="180" t="s">
        <v>101</v>
      </c>
      <c r="D588" s="64" t="s">
        <v>152</v>
      </c>
      <c r="E588" s="181"/>
      <c r="F588" s="181"/>
      <c r="G588" s="181"/>
      <c r="H588" s="181"/>
      <c r="I588" s="181"/>
      <c r="J588" s="74"/>
      <c r="K588" s="74">
        <f t="shared" ref="K588:K594" si="91">L588/12</f>
        <v>750</v>
      </c>
      <c r="L588" s="182">
        <v>9000</v>
      </c>
      <c r="M588" s="177"/>
      <c r="N588" s="84"/>
    </row>
    <row r="589" spans="1:14" x14ac:dyDescent="0.25">
      <c r="A589" s="69" t="s">
        <v>99</v>
      </c>
      <c r="B589" s="179" t="s">
        <v>407</v>
      </c>
      <c r="C589" s="180" t="s">
        <v>101</v>
      </c>
      <c r="D589" s="64" t="s">
        <v>155</v>
      </c>
      <c r="E589" s="181"/>
      <c r="F589" s="181"/>
      <c r="G589" s="181"/>
      <c r="H589" s="181"/>
      <c r="I589" s="181"/>
      <c r="J589" s="74"/>
      <c r="K589" s="74">
        <f t="shared" si="91"/>
        <v>416.66666666666669</v>
      </c>
      <c r="L589" s="182">
        <v>5000</v>
      </c>
      <c r="M589" s="177"/>
      <c r="N589" s="84"/>
    </row>
    <row r="590" spans="1:14" x14ac:dyDescent="0.25">
      <c r="A590" s="69" t="s">
        <v>99</v>
      </c>
      <c r="B590" s="179" t="s">
        <v>394</v>
      </c>
      <c r="C590" s="180" t="s">
        <v>101</v>
      </c>
      <c r="D590" s="64" t="s">
        <v>156</v>
      </c>
      <c r="E590" s="181"/>
      <c r="F590" s="181"/>
      <c r="G590" s="181"/>
      <c r="H590" s="181"/>
      <c r="I590" s="181"/>
      <c r="J590" s="74"/>
      <c r="K590" s="74">
        <f t="shared" si="91"/>
        <v>708.33333333333337</v>
      </c>
      <c r="L590" s="182">
        <v>8500</v>
      </c>
      <c r="M590" s="177"/>
      <c r="N590" s="84"/>
    </row>
    <row r="591" spans="1:14" x14ac:dyDescent="0.25">
      <c r="A591" s="69" t="s">
        <v>99</v>
      </c>
      <c r="B591" s="179" t="s">
        <v>228</v>
      </c>
      <c r="C591" s="180" t="s">
        <v>101</v>
      </c>
      <c r="D591" s="64" t="s">
        <v>136</v>
      </c>
      <c r="E591" s="181"/>
      <c r="F591" s="181"/>
      <c r="G591" s="181"/>
      <c r="H591" s="181"/>
      <c r="I591" s="181"/>
      <c r="J591" s="74"/>
      <c r="K591" s="74">
        <f t="shared" si="91"/>
        <v>4375</v>
      </c>
      <c r="L591" s="182">
        <v>52500</v>
      </c>
      <c r="M591" s="177"/>
      <c r="N591" s="84"/>
    </row>
    <row r="592" spans="1:14" x14ac:dyDescent="0.25">
      <c r="A592" s="69" t="s">
        <v>99</v>
      </c>
      <c r="B592" s="179" t="s">
        <v>230</v>
      </c>
      <c r="C592" s="180" t="s">
        <v>101</v>
      </c>
      <c r="D592" s="186" t="s">
        <v>408</v>
      </c>
      <c r="E592" s="181" t="s">
        <v>409</v>
      </c>
      <c r="F592" s="181"/>
      <c r="G592" s="181"/>
      <c r="H592" s="181"/>
      <c r="I592" s="181"/>
      <c r="J592" s="74"/>
      <c r="K592" s="74">
        <f t="shared" si="91"/>
        <v>583.33333333333337</v>
      </c>
      <c r="L592" s="182">
        <v>7000</v>
      </c>
      <c r="M592" s="177"/>
      <c r="N592" s="84"/>
    </row>
    <row r="593" spans="1:14" x14ac:dyDescent="0.25">
      <c r="A593" s="69" t="s">
        <v>99</v>
      </c>
      <c r="B593" s="179" t="s">
        <v>266</v>
      </c>
      <c r="C593" s="180" t="s">
        <v>101</v>
      </c>
      <c r="D593" s="64" t="s">
        <v>138</v>
      </c>
      <c r="E593" s="181"/>
      <c r="F593" s="181"/>
      <c r="G593" s="181"/>
      <c r="H593" s="181"/>
      <c r="I593" s="181"/>
      <c r="J593" s="74"/>
      <c r="K593" s="74">
        <f t="shared" si="91"/>
        <v>750</v>
      </c>
      <c r="L593" s="182">
        <v>9000</v>
      </c>
      <c r="M593" s="177"/>
      <c r="N593" s="84"/>
    </row>
    <row r="594" spans="1:14" x14ac:dyDescent="0.25">
      <c r="A594" s="69" t="s">
        <v>99</v>
      </c>
      <c r="B594" s="179" t="s">
        <v>203</v>
      </c>
      <c r="C594" s="180" t="s">
        <v>101</v>
      </c>
      <c r="D594" s="64" t="s">
        <v>144</v>
      </c>
      <c r="E594" s="181"/>
      <c r="F594" s="181"/>
      <c r="G594" s="181"/>
      <c r="H594" s="181"/>
      <c r="I594" s="181"/>
      <c r="J594" s="74"/>
      <c r="K594" s="74">
        <f t="shared" si="91"/>
        <v>666.66666666666663</v>
      </c>
      <c r="L594" s="182">
        <v>8000</v>
      </c>
      <c r="M594" s="177"/>
      <c r="N594" s="84"/>
    </row>
    <row r="595" spans="1:14" x14ac:dyDescent="0.25">
      <c r="A595" s="69"/>
      <c r="B595" s="183"/>
      <c r="C595" s="69"/>
      <c r="D595" s="181"/>
      <c r="E595" s="184" t="s">
        <v>123</v>
      </c>
      <c r="F595" s="181"/>
      <c r="G595" s="181"/>
      <c r="H595" s="181"/>
      <c r="I595" s="184"/>
      <c r="J595" s="185"/>
      <c r="K595" s="185">
        <f t="shared" ref="K595:L595" si="92">SUM(K588:K594)</f>
        <v>8250</v>
      </c>
      <c r="L595" s="185">
        <f t="shared" si="92"/>
        <v>99000</v>
      </c>
      <c r="M595" s="177"/>
      <c r="N595" s="84"/>
    </row>
    <row r="596" spans="1:14" x14ac:dyDescent="0.25">
      <c r="A596" s="69"/>
      <c r="B596" s="373"/>
      <c r="C596" s="183"/>
      <c r="D596" s="181"/>
      <c r="E596" s="184"/>
      <c r="F596" s="181"/>
      <c r="G596" s="181"/>
      <c r="H596" s="181"/>
      <c r="I596" s="181"/>
      <c r="J596" s="191"/>
      <c r="K596" s="191"/>
      <c r="L596" s="185"/>
      <c r="M596" s="177"/>
      <c r="N596" s="84"/>
    </row>
    <row r="597" spans="1:14" x14ac:dyDescent="0.25">
      <c r="A597" s="69"/>
      <c r="B597" s="373"/>
      <c r="C597" s="183"/>
      <c r="D597" s="181"/>
      <c r="E597" s="184" t="s">
        <v>146</v>
      </c>
      <c r="F597" s="181"/>
      <c r="G597" s="181"/>
      <c r="H597" s="181"/>
      <c r="I597" s="181"/>
      <c r="J597" s="191"/>
      <c r="K597" s="191">
        <f t="shared" ref="K597:L597" si="93">SUM(K595,K586,K583)</f>
        <v>727174.42249999999</v>
      </c>
      <c r="L597" s="191">
        <f t="shared" si="93"/>
        <v>8726093.0700000003</v>
      </c>
      <c r="M597" s="177"/>
      <c r="N597" s="84"/>
    </row>
    <row r="598" spans="1:14" x14ac:dyDescent="0.25">
      <c r="A598" s="69"/>
      <c r="B598" s="373"/>
      <c r="C598" s="183"/>
      <c r="D598" s="181"/>
      <c r="E598" s="181"/>
      <c r="F598" s="181"/>
      <c r="G598" s="181"/>
      <c r="H598" s="181"/>
      <c r="I598" s="181"/>
      <c r="J598" s="182"/>
      <c r="K598" s="182"/>
      <c r="L598" s="182"/>
      <c r="M598" s="177"/>
      <c r="N598" s="84"/>
    </row>
    <row r="599" spans="1:14" x14ac:dyDescent="0.25">
      <c r="A599" s="359" t="s">
        <v>82</v>
      </c>
      <c r="B599" s="361">
        <v>1</v>
      </c>
      <c r="C599" s="361"/>
      <c r="D599" s="184" t="s">
        <v>83</v>
      </c>
      <c r="E599" s="184"/>
      <c r="F599" s="184"/>
      <c r="G599" s="184"/>
      <c r="H599" s="184"/>
      <c r="I599" s="184"/>
      <c r="J599" s="191"/>
      <c r="K599" s="191"/>
      <c r="L599" s="191"/>
      <c r="M599" s="177"/>
      <c r="N599" s="84"/>
    </row>
    <row r="600" spans="1:14" x14ac:dyDescent="0.25">
      <c r="A600" s="359" t="s">
        <v>84</v>
      </c>
      <c r="B600" s="361">
        <v>3</v>
      </c>
      <c r="C600" s="361"/>
      <c r="D600" s="184" t="s">
        <v>174</v>
      </c>
      <c r="E600" s="184"/>
      <c r="F600" s="184"/>
      <c r="G600" s="184"/>
      <c r="H600" s="184"/>
      <c r="I600" s="184"/>
      <c r="J600" s="191"/>
      <c r="K600" s="191"/>
      <c r="L600" s="191"/>
      <c r="M600" s="177"/>
      <c r="N600" s="84"/>
    </row>
    <row r="601" spans="1:14" x14ac:dyDescent="0.25">
      <c r="A601" s="359" t="s">
        <v>87</v>
      </c>
      <c r="B601" s="361">
        <v>2</v>
      </c>
      <c r="C601" s="361"/>
      <c r="D601" s="184" t="s">
        <v>390</v>
      </c>
      <c r="E601" s="184"/>
      <c r="F601" s="184"/>
      <c r="G601" s="184"/>
      <c r="H601" s="184"/>
      <c r="I601" s="184"/>
      <c r="J601" s="191"/>
      <c r="K601" s="191"/>
      <c r="L601" s="191"/>
      <c r="M601" s="177"/>
      <c r="N601" s="84"/>
    </row>
    <row r="602" spans="1:14" x14ac:dyDescent="0.25">
      <c r="A602" s="359" t="s">
        <v>90</v>
      </c>
      <c r="B602" s="360" t="s">
        <v>72</v>
      </c>
      <c r="C602" s="360"/>
      <c r="D602" s="184" t="s">
        <v>73</v>
      </c>
      <c r="E602" s="184"/>
      <c r="F602" s="184"/>
      <c r="G602" s="184"/>
      <c r="H602" s="184"/>
      <c r="I602" s="184"/>
      <c r="J602" s="191"/>
      <c r="K602" s="191"/>
      <c r="L602" s="191"/>
      <c r="M602" s="177"/>
      <c r="N602" s="84"/>
    </row>
    <row r="603" spans="1:14" x14ac:dyDescent="0.25">
      <c r="A603" s="359" t="s">
        <v>93</v>
      </c>
      <c r="B603" s="360" t="s">
        <v>126</v>
      </c>
      <c r="C603" s="360"/>
      <c r="D603" s="184" t="s">
        <v>411</v>
      </c>
      <c r="E603" s="184"/>
      <c r="F603" s="184"/>
      <c r="G603" s="184"/>
      <c r="H603" s="184"/>
      <c r="I603" s="184"/>
      <c r="J603" s="191"/>
      <c r="K603" s="191"/>
      <c r="L603" s="191"/>
      <c r="M603" s="177"/>
      <c r="N603" s="84"/>
    </row>
    <row r="604" spans="1:14" x14ac:dyDescent="0.25">
      <c r="A604" s="69"/>
      <c r="B604" s="69"/>
      <c r="C604" s="183"/>
      <c r="D604" s="181"/>
      <c r="E604" s="181"/>
      <c r="F604" s="181"/>
      <c r="G604" s="181"/>
      <c r="H604" s="181"/>
      <c r="I604" s="184"/>
      <c r="J604" s="191"/>
      <c r="K604" s="191"/>
      <c r="L604" s="191"/>
      <c r="M604" s="177"/>
      <c r="N604" s="84"/>
    </row>
    <row r="605" spans="1:14" x14ac:dyDescent="0.25">
      <c r="A605" s="69"/>
      <c r="B605" s="183"/>
      <c r="C605" s="364" t="s">
        <v>412</v>
      </c>
      <c r="D605" s="184" t="s">
        <v>96</v>
      </c>
      <c r="E605" s="365" t="s">
        <v>413</v>
      </c>
      <c r="F605" s="181"/>
      <c r="G605" s="181"/>
      <c r="H605" s="181"/>
      <c r="I605" s="181"/>
      <c r="J605" s="181"/>
      <c r="K605" s="181"/>
      <c r="L605" s="372"/>
      <c r="M605" s="177"/>
      <c r="N605" s="84"/>
    </row>
    <row r="606" spans="1:14" x14ac:dyDescent="0.25">
      <c r="A606" s="69"/>
      <c r="B606" s="183"/>
      <c r="C606" s="69"/>
      <c r="D606" s="184"/>
      <c r="E606" s="184"/>
      <c r="F606" s="181"/>
      <c r="G606" s="181"/>
      <c r="H606" s="181"/>
      <c r="I606" s="181"/>
      <c r="J606" s="181"/>
      <c r="K606" s="181"/>
      <c r="L606" s="372"/>
      <c r="M606" s="177"/>
      <c r="N606" s="84"/>
    </row>
    <row r="607" spans="1:14" x14ac:dyDescent="0.25">
      <c r="A607" s="69" t="s">
        <v>99</v>
      </c>
      <c r="B607" s="367" t="s">
        <v>100</v>
      </c>
      <c r="C607" s="180" t="s">
        <v>101</v>
      </c>
      <c r="D607" s="368" t="s">
        <v>102</v>
      </c>
      <c r="E607" s="181"/>
      <c r="F607" s="181"/>
      <c r="G607" s="181"/>
      <c r="H607" s="181"/>
      <c r="I607" s="181"/>
      <c r="J607" s="182"/>
      <c r="K607" s="182">
        <f t="shared" ref="K607:K615" si="94">L607/12</f>
        <v>752715.4</v>
      </c>
      <c r="L607" s="375">
        <v>9032584.8000000007</v>
      </c>
      <c r="M607" s="177"/>
      <c r="N607" s="84"/>
    </row>
    <row r="608" spans="1:14" x14ac:dyDescent="0.25">
      <c r="A608" s="69" t="s">
        <v>99</v>
      </c>
      <c r="B608" s="367" t="s">
        <v>106</v>
      </c>
      <c r="C608" s="180" t="s">
        <v>101</v>
      </c>
      <c r="D608" s="368" t="s">
        <v>107</v>
      </c>
      <c r="E608" s="181"/>
      <c r="F608" s="181"/>
      <c r="G608" s="181"/>
      <c r="H608" s="181"/>
      <c r="I608" s="181"/>
      <c r="J608" s="182"/>
      <c r="K608" s="182">
        <f t="shared" si="94"/>
        <v>120516.12</v>
      </c>
      <c r="L608" s="375">
        <v>1446193.44</v>
      </c>
      <c r="M608" s="177"/>
      <c r="N608" s="84"/>
    </row>
    <row r="609" spans="1:14" x14ac:dyDescent="0.25">
      <c r="A609" s="69" t="s">
        <v>99</v>
      </c>
      <c r="B609" s="367" t="s">
        <v>108</v>
      </c>
      <c r="C609" s="180" t="s">
        <v>101</v>
      </c>
      <c r="D609" s="368" t="s">
        <v>109</v>
      </c>
      <c r="E609" s="181"/>
      <c r="F609" s="181"/>
      <c r="G609" s="181"/>
      <c r="H609" s="181"/>
      <c r="I609" s="181"/>
      <c r="J609" s="182"/>
      <c r="K609" s="182">
        <f t="shared" si="94"/>
        <v>300171.65999999997</v>
      </c>
      <c r="L609" s="375">
        <v>3602059.92</v>
      </c>
      <c r="M609" s="177"/>
      <c r="N609" s="84"/>
    </row>
    <row r="610" spans="1:14" x14ac:dyDescent="0.25">
      <c r="A610" s="69" t="s">
        <v>99</v>
      </c>
      <c r="B610" s="367" t="s">
        <v>110</v>
      </c>
      <c r="C610" s="180" t="s">
        <v>101</v>
      </c>
      <c r="D610" s="368" t="s">
        <v>111</v>
      </c>
      <c r="E610" s="181"/>
      <c r="F610" s="181"/>
      <c r="G610" s="181"/>
      <c r="H610" s="181"/>
      <c r="I610" s="181"/>
      <c r="J610" s="182"/>
      <c r="K610" s="182">
        <f t="shared" si="94"/>
        <v>14835</v>
      </c>
      <c r="L610" s="375">
        <v>178020</v>
      </c>
      <c r="M610" s="177"/>
      <c r="N610" s="84"/>
    </row>
    <row r="611" spans="1:14" x14ac:dyDescent="0.25">
      <c r="A611" s="69" t="s">
        <v>99</v>
      </c>
      <c r="B611" s="367" t="s">
        <v>112</v>
      </c>
      <c r="C611" s="180" t="s">
        <v>101</v>
      </c>
      <c r="D611" s="368" t="s">
        <v>113</v>
      </c>
      <c r="E611" s="181"/>
      <c r="F611" s="181"/>
      <c r="G611" s="181"/>
      <c r="H611" s="181"/>
      <c r="I611" s="181"/>
      <c r="J611" s="182"/>
      <c r="K611" s="182">
        <f t="shared" si="94"/>
        <v>18920.010833333334</v>
      </c>
      <c r="L611" s="375">
        <v>227040.13</v>
      </c>
      <c r="M611" s="177"/>
      <c r="N611" s="84"/>
    </row>
    <row r="612" spans="1:14" x14ac:dyDescent="0.25">
      <c r="A612" s="69" t="s">
        <v>99</v>
      </c>
      <c r="B612" s="367" t="s">
        <v>114</v>
      </c>
      <c r="C612" s="180" t="s">
        <v>101</v>
      </c>
      <c r="D612" s="368" t="s">
        <v>115</v>
      </c>
      <c r="E612" s="181"/>
      <c r="F612" s="181"/>
      <c r="G612" s="181"/>
      <c r="H612" s="181"/>
      <c r="I612" s="181"/>
      <c r="J612" s="182"/>
      <c r="K612" s="182">
        <f t="shared" si="94"/>
        <v>215764.32916666669</v>
      </c>
      <c r="L612" s="375">
        <v>2589171.9500000002</v>
      </c>
      <c r="M612" s="177"/>
      <c r="N612" s="84"/>
    </row>
    <row r="613" spans="1:14" x14ac:dyDescent="0.25">
      <c r="A613" s="69" t="s">
        <v>99</v>
      </c>
      <c r="B613" s="367" t="s">
        <v>117</v>
      </c>
      <c r="C613" s="180" t="s">
        <v>101</v>
      </c>
      <c r="D613" s="368" t="s">
        <v>118</v>
      </c>
      <c r="E613" s="181"/>
      <c r="F613" s="181"/>
      <c r="G613" s="181"/>
      <c r="H613" s="181"/>
      <c r="I613" s="181"/>
      <c r="J613" s="182"/>
      <c r="K613" s="182">
        <f t="shared" si="94"/>
        <v>223815</v>
      </c>
      <c r="L613" s="375">
        <v>2685780</v>
      </c>
      <c r="M613" s="177"/>
      <c r="N613" s="84"/>
    </row>
    <row r="614" spans="1:14" x14ac:dyDescent="0.25">
      <c r="A614" s="69" t="s">
        <v>99</v>
      </c>
      <c r="B614" s="367" t="s">
        <v>119</v>
      </c>
      <c r="C614" s="180" t="s">
        <v>101</v>
      </c>
      <c r="D614" s="368" t="s">
        <v>120</v>
      </c>
      <c r="E614" s="181"/>
      <c r="F614" s="181"/>
      <c r="G614" s="181"/>
      <c r="H614" s="181"/>
      <c r="I614" s="181"/>
      <c r="J614" s="182"/>
      <c r="K614" s="182">
        <f t="shared" si="94"/>
        <v>63650</v>
      </c>
      <c r="L614" s="375">
        <v>763800</v>
      </c>
      <c r="M614" s="177"/>
      <c r="N614" s="84"/>
    </row>
    <row r="615" spans="1:14" x14ac:dyDescent="0.25">
      <c r="A615" s="69" t="s">
        <v>99</v>
      </c>
      <c r="B615" s="367" t="s">
        <v>121</v>
      </c>
      <c r="C615" s="180" t="s">
        <v>101</v>
      </c>
      <c r="D615" s="368" t="s">
        <v>122</v>
      </c>
      <c r="E615" s="181"/>
      <c r="F615" s="181"/>
      <c r="G615" s="181"/>
      <c r="H615" s="181"/>
      <c r="I615" s="181"/>
      <c r="J615" s="182"/>
      <c r="K615" s="182">
        <f t="shared" si="94"/>
        <v>39680</v>
      </c>
      <c r="L615" s="375">
        <v>476160</v>
      </c>
      <c r="M615" s="177"/>
      <c r="N615" s="84"/>
    </row>
    <row r="616" spans="1:14" x14ac:dyDescent="0.25">
      <c r="A616" s="69"/>
      <c r="B616" s="183"/>
      <c r="C616" s="69"/>
      <c r="D616" s="184"/>
      <c r="E616" s="184" t="s">
        <v>123</v>
      </c>
      <c r="F616" s="181"/>
      <c r="G616" s="181"/>
      <c r="H616" s="181"/>
      <c r="I616" s="184"/>
      <c r="J616" s="185"/>
      <c r="K616" s="185">
        <f t="shared" ref="K616:L616" si="95">SUM(K607:K615)</f>
        <v>1750067.5199999998</v>
      </c>
      <c r="L616" s="185">
        <f t="shared" si="95"/>
        <v>21000810.240000002</v>
      </c>
      <c r="M616" s="177"/>
      <c r="N616" s="84"/>
    </row>
    <row r="617" spans="1:14" x14ac:dyDescent="0.25">
      <c r="A617" s="69"/>
      <c r="B617" s="183"/>
      <c r="C617" s="69"/>
      <c r="D617" s="184"/>
      <c r="E617" s="181"/>
      <c r="F617" s="181"/>
      <c r="G617" s="181"/>
      <c r="H617" s="181"/>
      <c r="I617" s="181"/>
      <c r="J617" s="181"/>
      <c r="K617" s="181"/>
      <c r="L617" s="372"/>
      <c r="M617" s="177"/>
      <c r="N617" s="84"/>
    </row>
    <row r="618" spans="1:14" x14ac:dyDescent="0.25">
      <c r="A618" s="69" t="s">
        <v>99</v>
      </c>
      <c r="B618" s="180">
        <v>2111</v>
      </c>
      <c r="C618" s="179" t="s">
        <v>101</v>
      </c>
      <c r="D618" s="64" t="s">
        <v>125</v>
      </c>
      <c r="E618" s="181"/>
      <c r="F618" s="181"/>
      <c r="G618" s="181"/>
      <c r="H618" s="181"/>
      <c r="I618" s="181"/>
      <c r="J618" s="74"/>
      <c r="K618" s="74">
        <f t="shared" ref="K618:K620" si="96">L618/12</f>
        <v>833.33333333333337</v>
      </c>
      <c r="L618" s="182">
        <v>10000</v>
      </c>
      <c r="M618" s="177"/>
      <c r="N618" s="84"/>
    </row>
    <row r="619" spans="1:14" x14ac:dyDescent="0.25">
      <c r="A619" s="70" t="s">
        <v>99</v>
      </c>
      <c r="B619" s="71" t="s">
        <v>225</v>
      </c>
      <c r="C619" s="66" t="s">
        <v>101</v>
      </c>
      <c r="D619" s="65" t="s">
        <v>129</v>
      </c>
      <c r="E619" s="72"/>
      <c r="F619" s="72"/>
      <c r="G619" s="72"/>
      <c r="H619" s="72"/>
      <c r="I619" s="72"/>
      <c r="J619" s="73"/>
      <c r="K619" s="74">
        <f t="shared" si="96"/>
        <v>4155.416666666667</v>
      </c>
      <c r="L619" s="68">
        <v>49865</v>
      </c>
      <c r="M619" s="177"/>
      <c r="N619" s="84"/>
    </row>
    <row r="620" spans="1:14" x14ac:dyDescent="0.25">
      <c r="A620" s="69" t="s">
        <v>99</v>
      </c>
      <c r="B620" s="179" t="s">
        <v>316</v>
      </c>
      <c r="C620" s="180" t="s">
        <v>101</v>
      </c>
      <c r="D620" s="64" t="s">
        <v>148</v>
      </c>
      <c r="E620" s="181"/>
      <c r="F620" s="181"/>
      <c r="G620" s="181"/>
      <c r="H620" s="181"/>
      <c r="I620" s="181"/>
      <c r="J620" s="74"/>
      <c r="K620" s="74">
        <f t="shared" si="96"/>
        <v>691.66666666666663</v>
      </c>
      <c r="L620" s="182">
        <v>8300</v>
      </c>
      <c r="M620" s="177"/>
      <c r="N620" s="84"/>
    </row>
    <row r="621" spans="1:14" x14ac:dyDescent="0.25">
      <c r="A621" s="69"/>
      <c r="B621" s="69"/>
      <c r="C621" s="183"/>
      <c r="D621" s="181"/>
      <c r="E621" s="184" t="s">
        <v>123</v>
      </c>
      <c r="F621" s="181"/>
      <c r="G621" s="181"/>
      <c r="H621" s="181"/>
      <c r="I621" s="184"/>
      <c r="J621" s="185"/>
      <c r="K621" s="185">
        <f>SUM(K618:K620)</f>
        <v>5680.416666666667</v>
      </c>
      <c r="L621" s="185">
        <f>SUM(L618:L620)</f>
        <v>68165</v>
      </c>
      <c r="M621" s="177"/>
      <c r="N621" s="84"/>
    </row>
    <row r="622" spans="1:14" x14ac:dyDescent="0.25">
      <c r="A622" s="69"/>
      <c r="B622" s="69"/>
      <c r="C622" s="183"/>
      <c r="D622" s="181"/>
      <c r="E622" s="181"/>
      <c r="F622" s="181"/>
      <c r="G622" s="181"/>
      <c r="H622" s="181"/>
      <c r="I622" s="181"/>
      <c r="J622" s="74"/>
      <c r="K622" s="74"/>
      <c r="L622" s="185"/>
      <c r="M622" s="177"/>
      <c r="N622" s="84"/>
    </row>
    <row r="623" spans="1:14" x14ac:dyDescent="0.25">
      <c r="A623" s="69" t="s">
        <v>99</v>
      </c>
      <c r="B623" s="179" t="s">
        <v>406</v>
      </c>
      <c r="C623" s="180" t="s">
        <v>101</v>
      </c>
      <c r="D623" s="64" t="s">
        <v>152</v>
      </c>
      <c r="E623" s="181"/>
      <c r="F623" s="181"/>
      <c r="G623" s="181"/>
      <c r="H623" s="181"/>
      <c r="I623" s="181"/>
      <c r="J623" s="74"/>
      <c r="K623" s="74">
        <f t="shared" ref="K623:K627" si="97">L623/12</f>
        <v>2508.3333333333335</v>
      </c>
      <c r="L623" s="182">
        <v>30100</v>
      </c>
      <c r="M623" s="177"/>
      <c r="N623" s="84"/>
    </row>
    <row r="624" spans="1:14" x14ac:dyDescent="0.25">
      <c r="A624" s="69" t="s">
        <v>99</v>
      </c>
      <c r="B624" s="179" t="s">
        <v>407</v>
      </c>
      <c r="C624" s="180" t="s">
        <v>101</v>
      </c>
      <c r="D624" s="64" t="s">
        <v>155</v>
      </c>
      <c r="E624" s="181"/>
      <c r="F624" s="181"/>
      <c r="G624" s="181"/>
      <c r="H624" s="181"/>
      <c r="I624" s="181"/>
      <c r="J624" s="74"/>
      <c r="K624" s="74">
        <f t="shared" si="97"/>
        <v>833.33333333333337</v>
      </c>
      <c r="L624" s="182">
        <v>10000</v>
      </c>
      <c r="M624" s="177"/>
      <c r="N624" s="84"/>
    </row>
    <row r="625" spans="1:14" x14ac:dyDescent="0.25">
      <c r="A625" s="69" t="s">
        <v>99</v>
      </c>
      <c r="B625" s="179" t="s">
        <v>394</v>
      </c>
      <c r="C625" s="180" t="s">
        <v>101</v>
      </c>
      <c r="D625" s="64" t="s">
        <v>156</v>
      </c>
      <c r="E625" s="181"/>
      <c r="F625" s="181"/>
      <c r="G625" s="181"/>
      <c r="H625" s="181"/>
      <c r="I625" s="181"/>
      <c r="J625" s="74"/>
      <c r="K625" s="74">
        <f t="shared" si="97"/>
        <v>3333.3333333333335</v>
      </c>
      <c r="L625" s="182">
        <v>40000</v>
      </c>
      <c r="M625" s="177"/>
      <c r="N625" s="84"/>
    </row>
    <row r="626" spans="1:14" x14ac:dyDescent="0.25">
      <c r="A626" s="69" t="s">
        <v>99</v>
      </c>
      <c r="B626" s="179" t="s">
        <v>228</v>
      </c>
      <c r="C626" s="180" t="s">
        <v>101</v>
      </c>
      <c r="D626" s="64" t="s">
        <v>136</v>
      </c>
      <c r="E626" s="181"/>
      <c r="F626" s="181"/>
      <c r="G626" s="181"/>
      <c r="H626" s="181"/>
      <c r="I626" s="181"/>
      <c r="J626" s="74"/>
      <c r="K626" s="74">
        <f t="shared" si="97"/>
        <v>716.66666666666663</v>
      </c>
      <c r="L626" s="182">
        <v>8600</v>
      </c>
      <c r="M626" s="177"/>
      <c r="N626" s="84"/>
    </row>
    <row r="627" spans="1:14" x14ac:dyDescent="0.25">
      <c r="A627" s="69" t="s">
        <v>99</v>
      </c>
      <c r="B627" s="179" t="s">
        <v>203</v>
      </c>
      <c r="C627" s="180" t="s">
        <v>101</v>
      </c>
      <c r="D627" s="64" t="s">
        <v>144</v>
      </c>
      <c r="E627" s="181"/>
      <c r="F627" s="181"/>
      <c r="G627" s="181"/>
      <c r="H627" s="181"/>
      <c r="I627" s="181"/>
      <c r="J627" s="74"/>
      <c r="K627" s="74">
        <f t="shared" si="97"/>
        <v>503.12666666666672</v>
      </c>
      <c r="L627" s="182">
        <v>6037.52</v>
      </c>
      <c r="M627" s="177"/>
      <c r="N627" s="84"/>
    </row>
    <row r="628" spans="1:14" x14ac:dyDescent="0.25">
      <c r="A628" s="69"/>
      <c r="B628" s="69"/>
      <c r="C628" s="183"/>
      <c r="D628" s="181"/>
      <c r="E628" s="184" t="s">
        <v>123</v>
      </c>
      <c r="F628" s="181"/>
      <c r="G628" s="181"/>
      <c r="H628" s="181"/>
      <c r="I628" s="181"/>
      <c r="J628" s="376"/>
      <c r="K628" s="384">
        <f t="shared" ref="K628:L628" si="98">SUM(K623:K627)</f>
        <v>7894.793333333334</v>
      </c>
      <c r="L628" s="384">
        <f t="shared" si="98"/>
        <v>94737.52</v>
      </c>
      <c r="M628" s="177"/>
      <c r="N628" s="84"/>
    </row>
    <row r="629" spans="1:14" x14ac:dyDescent="0.25">
      <c r="A629" s="69"/>
      <c r="B629" s="69"/>
      <c r="C629" s="183"/>
      <c r="D629" s="181"/>
      <c r="E629" s="181"/>
      <c r="F629" s="181"/>
      <c r="G629" s="181"/>
      <c r="H629" s="181"/>
      <c r="I629" s="181"/>
      <c r="J629" s="376"/>
      <c r="K629" s="376"/>
      <c r="L629" s="384"/>
      <c r="M629" s="177"/>
      <c r="N629" s="84"/>
    </row>
    <row r="630" spans="1:14" x14ac:dyDescent="0.25">
      <c r="A630" s="69" t="s">
        <v>99</v>
      </c>
      <c r="B630" s="180">
        <v>4411</v>
      </c>
      <c r="C630" s="180" t="s">
        <v>101</v>
      </c>
      <c r="D630" s="64" t="s">
        <v>415</v>
      </c>
      <c r="E630" s="181"/>
      <c r="F630" s="181"/>
      <c r="G630" s="181"/>
      <c r="H630" s="181"/>
      <c r="I630" s="181"/>
      <c r="J630" s="182"/>
      <c r="K630" s="182">
        <f>L630/12</f>
        <v>3206.3333333333335</v>
      </c>
      <c r="L630" s="182">
        <v>38476</v>
      </c>
      <c r="M630" s="177"/>
      <c r="N630" s="84"/>
    </row>
    <row r="631" spans="1:14" x14ac:dyDescent="0.25">
      <c r="A631" s="69"/>
      <c r="B631" s="69"/>
      <c r="C631" s="183"/>
      <c r="D631" s="181"/>
      <c r="E631" s="184" t="s">
        <v>123</v>
      </c>
      <c r="F631" s="181"/>
      <c r="G631" s="181"/>
      <c r="H631" s="181"/>
      <c r="I631" s="184"/>
      <c r="J631" s="185"/>
      <c r="K631" s="185">
        <f t="shared" ref="K631:L631" si="99">SUM(K630)</f>
        <v>3206.3333333333335</v>
      </c>
      <c r="L631" s="185">
        <f t="shared" si="99"/>
        <v>38476</v>
      </c>
      <c r="M631" s="177"/>
      <c r="N631" s="84"/>
    </row>
    <row r="632" spans="1:14" x14ac:dyDescent="0.25">
      <c r="A632" s="69"/>
      <c r="B632" s="183"/>
      <c r="C632" s="183"/>
      <c r="D632" s="181"/>
      <c r="E632" s="184"/>
      <c r="F632" s="181"/>
      <c r="G632" s="181"/>
      <c r="H632" s="181"/>
      <c r="I632" s="184"/>
      <c r="J632" s="191"/>
      <c r="K632" s="191"/>
      <c r="L632" s="191"/>
      <c r="M632" s="177"/>
      <c r="N632" s="84"/>
    </row>
    <row r="633" spans="1:14" x14ac:dyDescent="0.25">
      <c r="A633" s="69"/>
      <c r="B633" s="183"/>
      <c r="C633" s="183"/>
      <c r="D633" s="181"/>
      <c r="E633" s="184" t="s">
        <v>146</v>
      </c>
      <c r="F633" s="181"/>
      <c r="G633" s="181"/>
      <c r="H633" s="181"/>
      <c r="I633" s="184"/>
      <c r="J633" s="191"/>
      <c r="K633" s="191">
        <f>SUM(K621,K628,K616)</f>
        <v>1763642.7299999997</v>
      </c>
      <c r="L633" s="191">
        <f>SUM(L628,L621,L616,L631)</f>
        <v>21202188.760000002</v>
      </c>
      <c r="M633" s="177"/>
      <c r="N633" s="84"/>
    </row>
    <row r="634" spans="1:14" x14ac:dyDescent="0.25">
      <c r="A634" s="69"/>
      <c r="B634" s="183"/>
      <c r="C634" s="183"/>
      <c r="D634" s="181"/>
      <c r="E634" s="181"/>
      <c r="F634" s="181"/>
      <c r="G634" s="181"/>
      <c r="H634" s="181"/>
      <c r="I634" s="181"/>
      <c r="J634" s="182"/>
      <c r="K634" s="182"/>
      <c r="L634" s="182"/>
      <c r="M634" s="177"/>
      <c r="N634" s="84"/>
    </row>
    <row r="635" spans="1:14" x14ac:dyDescent="0.25">
      <c r="A635" s="359" t="s">
        <v>82</v>
      </c>
      <c r="B635" s="361">
        <v>1</v>
      </c>
      <c r="C635" s="361"/>
      <c r="D635" s="184" t="s">
        <v>83</v>
      </c>
      <c r="E635" s="184"/>
      <c r="F635" s="184"/>
      <c r="G635" s="184"/>
      <c r="H635" s="184"/>
      <c r="I635" s="184"/>
      <c r="J635" s="191"/>
      <c r="K635" s="191"/>
      <c r="L635" s="191"/>
      <c r="M635" s="177"/>
      <c r="N635" s="84"/>
    </row>
    <row r="636" spans="1:14" x14ac:dyDescent="0.25">
      <c r="A636" s="359" t="s">
        <v>84</v>
      </c>
      <c r="B636" s="361">
        <v>3</v>
      </c>
      <c r="C636" s="361"/>
      <c r="D636" s="184" t="s">
        <v>174</v>
      </c>
      <c r="E636" s="184"/>
      <c r="F636" s="184"/>
      <c r="G636" s="184"/>
      <c r="H636" s="184"/>
      <c r="I636" s="184"/>
      <c r="J636" s="191"/>
      <c r="K636" s="191"/>
      <c r="L636" s="191"/>
      <c r="M636" s="177"/>
      <c r="N636" s="84"/>
    </row>
    <row r="637" spans="1:14" x14ac:dyDescent="0.25">
      <c r="A637" s="359" t="s">
        <v>87</v>
      </c>
      <c r="B637" s="361">
        <v>2</v>
      </c>
      <c r="C637" s="361"/>
      <c r="D637" s="184" t="s">
        <v>390</v>
      </c>
      <c r="E637" s="184"/>
      <c r="F637" s="184"/>
      <c r="G637" s="184"/>
      <c r="H637" s="184"/>
      <c r="I637" s="184"/>
      <c r="J637" s="191"/>
      <c r="K637" s="191"/>
      <c r="L637" s="191"/>
      <c r="M637" s="177"/>
      <c r="N637" s="84"/>
    </row>
    <row r="638" spans="1:14" x14ac:dyDescent="0.25">
      <c r="A638" s="359" t="s">
        <v>90</v>
      </c>
      <c r="B638" s="360" t="s">
        <v>72</v>
      </c>
      <c r="C638" s="360"/>
      <c r="D638" s="184" t="s">
        <v>73</v>
      </c>
      <c r="E638" s="184"/>
      <c r="F638" s="184"/>
      <c r="G638" s="184"/>
      <c r="H638" s="184"/>
      <c r="I638" s="184"/>
      <c r="J638" s="191"/>
      <c r="K638" s="191"/>
      <c r="L638" s="191"/>
      <c r="M638" s="177"/>
      <c r="N638" s="84"/>
    </row>
    <row r="639" spans="1:14" x14ac:dyDescent="0.25">
      <c r="A639" s="359" t="s">
        <v>93</v>
      </c>
      <c r="B639" s="360" t="s">
        <v>126</v>
      </c>
      <c r="C639" s="360"/>
      <c r="D639" s="184" t="s">
        <v>416</v>
      </c>
      <c r="E639" s="184"/>
      <c r="F639" s="184"/>
      <c r="G639" s="184"/>
      <c r="H639" s="184"/>
      <c r="I639" s="184"/>
      <c r="J639" s="191"/>
      <c r="K639" s="191"/>
      <c r="L639" s="191"/>
      <c r="M639" s="177"/>
      <c r="N639" s="84"/>
    </row>
    <row r="640" spans="1:14" x14ac:dyDescent="0.25">
      <c r="A640" s="69"/>
      <c r="B640" s="183"/>
      <c r="C640" s="183"/>
      <c r="D640" s="181"/>
      <c r="E640" s="181"/>
      <c r="F640" s="181"/>
      <c r="G640" s="181"/>
      <c r="H640" s="181"/>
      <c r="I640" s="181"/>
      <c r="J640" s="181"/>
      <c r="K640" s="181"/>
      <c r="L640" s="181"/>
      <c r="M640" s="177"/>
      <c r="N640" s="84"/>
    </row>
    <row r="641" spans="1:15" x14ac:dyDescent="0.25">
      <c r="A641" s="69"/>
      <c r="B641" s="183"/>
      <c r="C641" s="364" t="s">
        <v>418</v>
      </c>
      <c r="D641" s="184" t="s">
        <v>96</v>
      </c>
      <c r="E641" s="365" t="s">
        <v>419</v>
      </c>
      <c r="F641" s="181"/>
      <c r="G641" s="181"/>
      <c r="H641" s="181"/>
      <c r="I641" s="181"/>
      <c r="J641" s="181"/>
      <c r="K641" s="181"/>
      <c r="L641" s="372"/>
      <c r="M641" s="177"/>
      <c r="N641" s="84"/>
    </row>
    <row r="642" spans="1:15" x14ac:dyDescent="0.25">
      <c r="A642" s="69"/>
      <c r="B642" s="183"/>
      <c r="C642" s="69"/>
      <c r="D642" s="184"/>
      <c r="E642" s="181"/>
      <c r="F642" s="181"/>
      <c r="G642" s="181"/>
      <c r="H642" s="181"/>
      <c r="I642" s="181"/>
      <c r="J642" s="181"/>
      <c r="K642" s="181"/>
      <c r="L642" s="372"/>
      <c r="M642" s="177"/>
      <c r="N642" s="84"/>
    </row>
    <row r="643" spans="1:15" x14ac:dyDescent="0.25">
      <c r="A643" s="69" t="s">
        <v>99</v>
      </c>
      <c r="B643" s="367" t="s">
        <v>100</v>
      </c>
      <c r="C643" s="180" t="s">
        <v>101</v>
      </c>
      <c r="D643" s="368" t="s">
        <v>102</v>
      </c>
      <c r="E643" s="181"/>
      <c r="F643" s="181"/>
      <c r="G643" s="181"/>
      <c r="H643" s="181"/>
      <c r="I643" s="181"/>
      <c r="J643" s="182"/>
      <c r="K643" s="182">
        <f t="shared" ref="K643:K651" si="100">L643/12</f>
        <v>371852.78</v>
      </c>
      <c r="L643" s="375">
        <v>4462233.3600000003</v>
      </c>
      <c r="M643" s="177"/>
      <c r="N643" s="84"/>
    </row>
    <row r="644" spans="1:15" x14ac:dyDescent="0.25">
      <c r="A644" s="69" t="s">
        <v>99</v>
      </c>
      <c r="B644" s="367" t="s">
        <v>106</v>
      </c>
      <c r="C644" s="180" t="s">
        <v>101</v>
      </c>
      <c r="D644" s="368" t="s">
        <v>107</v>
      </c>
      <c r="E644" s="181"/>
      <c r="F644" s="181"/>
      <c r="G644" s="181"/>
      <c r="H644" s="181"/>
      <c r="I644" s="181"/>
      <c r="J644" s="182"/>
      <c r="K644" s="182">
        <f t="shared" si="100"/>
        <v>63109.66</v>
      </c>
      <c r="L644" s="375">
        <v>757315.92</v>
      </c>
      <c r="M644" s="177"/>
      <c r="N644" s="84"/>
    </row>
    <row r="645" spans="1:15" x14ac:dyDescent="0.25">
      <c r="A645" s="69" t="s">
        <v>99</v>
      </c>
      <c r="B645" s="367" t="s">
        <v>108</v>
      </c>
      <c r="C645" s="180" t="s">
        <v>101</v>
      </c>
      <c r="D645" s="368" t="s">
        <v>109</v>
      </c>
      <c r="E645" s="181"/>
      <c r="F645" s="181"/>
      <c r="G645" s="181"/>
      <c r="H645" s="181"/>
      <c r="I645" s="181"/>
      <c r="J645" s="182"/>
      <c r="K645" s="182">
        <f t="shared" si="100"/>
        <v>71581.279999999999</v>
      </c>
      <c r="L645" s="375">
        <v>858975.36</v>
      </c>
      <c r="M645" s="177"/>
      <c r="N645" s="84"/>
    </row>
    <row r="646" spans="1:15" x14ac:dyDescent="0.25">
      <c r="A646" s="69" t="s">
        <v>99</v>
      </c>
      <c r="B646" s="367" t="s">
        <v>110</v>
      </c>
      <c r="C646" s="180" t="s">
        <v>101</v>
      </c>
      <c r="D646" s="368" t="s">
        <v>111</v>
      </c>
      <c r="E646" s="181"/>
      <c r="F646" s="181"/>
      <c r="G646" s="181"/>
      <c r="H646" s="181"/>
      <c r="I646" s="181"/>
      <c r="J646" s="182"/>
      <c r="K646" s="182">
        <f t="shared" si="100"/>
        <v>7567</v>
      </c>
      <c r="L646" s="375">
        <v>90804</v>
      </c>
      <c r="M646" s="177"/>
      <c r="N646" s="84"/>
    </row>
    <row r="647" spans="1:15" x14ac:dyDescent="0.25">
      <c r="A647" s="69" t="s">
        <v>99</v>
      </c>
      <c r="B647" s="367" t="s">
        <v>112</v>
      </c>
      <c r="C647" s="180" t="s">
        <v>101</v>
      </c>
      <c r="D647" s="368" t="s">
        <v>113</v>
      </c>
      <c r="E647" s="181"/>
      <c r="F647" s="181"/>
      <c r="G647" s="181"/>
      <c r="H647" s="181"/>
      <c r="I647" s="181"/>
      <c r="J647" s="182"/>
      <c r="K647" s="182">
        <f t="shared" si="100"/>
        <v>9424.189166666667</v>
      </c>
      <c r="L647" s="375">
        <v>113090.27</v>
      </c>
      <c r="M647" s="177"/>
      <c r="N647" s="84"/>
    </row>
    <row r="648" spans="1:15" x14ac:dyDescent="0.25">
      <c r="A648" s="69" t="s">
        <v>99</v>
      </c>
      <c r="B648" s="367" t="s">
        <v>114</v>
      </c>
      <c r="C648" s="180" t="s">
        <v>101</v>
      </c>
      <c r="D648" s="368" t="s">
        <v>115</v>
      </c>
      <c r="E648" s="181"/>
      <c r="F648" s="181"/>
      <c r="G648" s="181"/>
      <c r="H648" s="181"/>
      <c r="I648" s="181"/>
      <c r="J648" s="182"/>
      <c r="K648" s="182">
        <f t="shared" si="100"/>
        <v>95743.955000000002</v>
      </c>
      <c r="L648" s="375">
        <v>1148927.46</v>
      </c>
      <c r="M648" s="177"/>
      <c r="N648" s="84"/>
    </row>
    <row r="649" spans="1:15" x14ac:dyDescent="0.25">
      <c r="A649" s="69" t="s">
        <v>99</v>
      </c>
      <c r="B649" s="367" t="s">
        <v>117</v>
      </c>
      <c r="C649" s="180" t="s">
        <v>101</v>
      </c>
      <c r="D649" s="368" t="s">
        <v>118</v>
      </c>
      <c r="E649" s="181"/>
      <c r="F649" s="181"/>
      <c r="G649" s="181"/>
      <c r="H649" s="181"/>
      <c r="I649" s="181"/>
      <c r="J649" s="182"/>
      <c r="K649" s="182">
        <f t="shared" si="100"/>
        <v>86891.76</v>
      </c>
      <c r="L649" s="375">
        <v>1042701.12</v>
      </c>
      <c r="M649" s="177"/>
      <c r="N649" s="84"/>
    </row>
    <row r="650" spans="1:15" x14ac:dyDescent="0.25">
      <c r="A650" s="69" t="s">
        <v>99</v>
      </c>
      <c r="B650" s="367" t="s">
        <v>119</v>
      </c>
      <c r="C650" s="180" t="s">
        <v>101</v>
      </c>
      <c r="D650" s="368" t="s">
        <v>120</v>
      </c>
      <c r="E650" s="181"/>
      <c r="F650" s="181"/>
      <c r="G650" s="181"/>
      <c r="H650" s="181"/>
      <c r="I650" s="181"/>
      <c r="J650" s="182"/>
      <c r="K650" s="182">
        <f t="shared" si="100"/>
        <v>24700</v>
      </c>
      <c r="L650" s="375">
        <v>296400</v>
      </c>
      <c r="M650" s="177"/>
      <c r="N650" s="84"/>
    </row>
    <row r="651" spans="1:15" x14ac:dyDescent="0.25">
      <c r="A651" s="69" t="s">
        <v>99</v>
      </c>
      <c r="B651" s="367" t="s">
        <v>121</v>
      </c>
      <c r="C651" s="180" t="s">
        <v>101</v>
      </c>
      <c r="D651" s="368" t="s">
        <v>122</v>
      </c>
      <c r="E651" s="181"/>
      <c r="F651" s="181"/>
      <c r="G651" s="181"/>
      <c r="H651" s="181"/>
      <c r="I651" s="181"/>
      <c r="J651" s="182"/>
      <c r="K651" s="182">
        <f t="shared" si="100"/>
        <v>13665</v>
      </c>
      <c r="L651" s="375">
        <v>163980</v>
      </c>
      <c r="M651" s="177"/>
      <c r="N651" s="84"/>
    </row>
    <row r="652" spans="1:15" x14ac:dyDescent="0.25">
      <c r="A652" s="69"/>
      <c r="B652" s="183"/>
      <c r="C652" s="69"/>
      <c r="D652" s="181"/>
      <c r="E652" s="184" t="s">
        <v>123</v>
      </c>
      <c r="F652" s="181"/>
      <c r="G652" s="181"/>
      <c r="H652" s="181"/>
      <c r="I652" s="184"/>
      <c r="J652" s="185"/>
      <c r="K652" s="185">
        <f t="shared" ref="K652:L652" si="101">SUM(K643:K651)</f>
        <v>744535.62416666676</v>
      </c>
      <c r="L652" s="185">
        <f t="shared" si="101"/>
        <v>8934427.4900000002</v>
      </c>
      <c r="M652" s="177"/>
      <c r="N652" s="84"/>
    </row>
    <row r="653" spans="1:15" x14ac:dyDescent="0.25">
      <c r="A653" s="69"/>
      <c r="B653" s="183"/>
      <c r="C653" s="69"/>
      <c r="D653" s="184"/>
      <c r="E653" s="181"/>
      <c r="F653" s="181"/>
      <c r="G653" s="181"/>
      <c r="H653" s="181"/>
      <c r="I653" s="181"/>
      <c r="J653" s="181"/>
      <c r="K653" s="181"/>
      <c r="L653" s="372"/>
      <c r="M653" s="177"/>
      <c r="N653" s="84"/>
    </row>
    <row r="654" spans="1:15" s="59" customFormat="1" x14ac:dyDescent="0.25">
      <c r="A654" s="70" t="s">
        <v>99</v>
      </c>
      <c r="B654" s="71" t="s">
        <v>225</v>
      </c>
      <c r="C654" s="66" t="s">
        <v>101</v>
      </c>
      <c r="D654" s="65" t="s">
        <v>129</v>
      </c>
      <c r="E654" s="72"/>
      <c r="F654" s="72"/>
      <c r="G654" s="72"/>
      <c r="H654" s="72"/>
      <c r="I654" s="72"/>
      <c r="J654" s="73"/>
      <c r="K654" s="73">
        <f t="shared" ref="K654" si="102">L654/12</f>
        <v>7500</v>
      </c>
      <c r="L654" s="68">
        <v>90000</v>
      </c>
      <c r="M654" s="177"/>
      <c r="N654" s="177"/>
      <c r="O654" s="178"/>
    </row>
    <row r="655" spans="1:15" s="59" customFormat="1" x14ac:dyDescent="0.25">
      <c r="A655" s="69"/>
      <c r="B655" s="69"/>
      <c r="C655" s="183"/>
      <c r="D655" s="181"/>
      <c r="E655" s="184" t="s">
        <v>123</v>
      </c>
      <c r="F655" s="181"/>
      <c r="G655" s="181"/>
      <c r="H655" s="181"/>
      <c r="I655" s="184"/>
      <c r="J655" s="185"/>
      <c r="K655" s="185">
        <f>SUM(K654:K654)</f>
        <v>7500</v>
      </c>
      <c r="L655" s="185">
        <f>SUM(L654:L654)</f>
        <v>90000</v>
      </c>
      <c r="M655" s="177"/>
      <c r="N655" s="177"/>
      <c r="O655" s="178"/>
    </row>
    <row r="656" spans="1:15" s="59" customFormat="1" x14ac:dyDescent="0.25">
      <c r="A656" s="69"/>
      <c r="B656" s="69"/>
      <c r="C656" s="183"/>
      <c r="D656" s="181"/>
      <c r="E656" s="181"/>
      <c r="F656" s="181"/>
      <c r="G656" s="181"/>
      <c r="H656" s="181"/>
      <c r="I656" s="184"/>
      <c r="J656" s="185"/>
      <c r="K656" s="185"/>
      <c r="L656" s="185"/>
      <c r="M656" s="177"/>
      <c r="N656" s="177"/>
      <c r="O656" s="178"/>
    </row>
    <row r="657" spans="1:15" s="59" customFormat="1" x14ac:dyDescent="0.25">
      <c r="A657" s="69" t="s">
        <v>99</v>
      </c>
      <c r="B657" s="179" t="s">
        <v>228</v>
      </c>
      <c r="C657" s="180" t="s">
        <v>101</v>
      </c>
      <c r="D657" s="64" t="s">
        <v>136</v>
      </c>
      <c r="E657" s="181"/>
      <c r="F657" s="181"/>
      <c r="G657" s="181"/>
      <c r="H657" s="181"/>
      <c r="I657" s="181"/>
      <c r="J657" s="74"/>
      <c r="K657" s="74">
        <f t="shared" ref="K657:K660" si="103">L657/12</f>
        <v>705.125</v>
      </c>
      <c r="L657" s="182">
        <v>8461.5</v>
      </c>
      <c r="M657" s="177"/>
      <c r="N657" s="177"/>
      <c r="O657" s="178"/>
    </row>
    <row r="658" spans="1:15" s="59" customFormat="1" x14ac:dyDescent="0.25">
      <c r="A658" s="69" t="s">
        <v>99</v>
      </c>
      <c r="B658" s="179" t="s">
        <v>248</v>
      </c>
      <c r="C658" s="180" t="s">
        <v>101</v>
      </c>
      <c r="D658" s="64" t="s">
        <v>140</v>
      </c>
      <c r="E658" s="181"/>
      <c r="F658" s="181"/>
      <c r="G658" s="181"/>
      <c r="H658" s="181"/>
      <c r="I658" s="181"/>
      <c r="J658" s="182"/>
      <c r="K658" s="74">
        <f t="shared" si="103"/>
        <v>416.66666666666669</v>
      </c>
      <c r="L658" s="182">
        <v>5000</v>
      </c>
      <c r="M658" s="177"/>
      <c r="N658" s="177"/>
      <c r="O658" s="178"/>
    </row>
    <row r="659" spans="1:15" s="59" customFormat="1" x14ac:dyDescent="0.25">
      <c r="A659" s="69" t="s">
        <v>99</v>
      </c>
      <c r="B659" s="179" t="s">
        <v>203</v>
      </c>
      <c r="C659" s="180" t="s">
        <v>101</v>
      </c>
      <c r="D659" s="64" t="s">
        <v>144</v>
      </c>
      <c r="E659" s="181"/>
      <c r="F659" s="181"/>
      <c r="G659" s="181"/>
      <c r="H659" s="181"/>
      <c r="I659" s="181"/>
      <c r="J659" s="74"/>
      <c r="K659" s="74">
        <f t="shared" si="103"/>
        <v>416.66666666666669</v>
      </c>
      <c r="L659" s="182">
        <v>5000</v>
      </c>
      <c r="M659" s="177"/>
      <c r="N659" s="177"/>
      <c r="O659" s="178"/>
    </row>
    <row r="660" spans="1:15" s="59" customFormat="1" x14ac:dyDescent="0.25">
      <c r="A660" s="70" t="s">
        <v>99</v>
      </c>
      <c r="B660" s="71" t="s">
        <v>421</v>
      </c>
      <c r="C660" s="66" t="s">
        <v>101</v>
      </c>
      <c r="D660" s="65" t="s">
        <v>422</v>
      </c>
      <c r="E660" s="72"/>
      <c r="F660" s="72"/>
      <c r="G660" s="72"/>
      <c r="H660" s="72"/>
      <c r="I660" s="72"/>
      <c r="J660" s="68"/>
      <c r="K660" s="74">
        <f t="shared" si="103"/>
        <v>7562.5</v>
      </c>
      <c r="L660" s="68">
        <v>90750</v>
      </c>
      <c r="M660" s="177"/>
      <c r="N660" s="177"/>
      <c r="O660" s="178"/>
    </row>
    <row r="661" spans="1:15" x14ac:dyDescent="0.25">
      <c r="A661" s="69"/>
      <c r="B661" s="183"/>
      <c r="C661" s="69"/>
      <c r="D661" s="181"/>
      <c r="E661" s="184" t="s">
        <v>123</v>
      </c>
      <c r="F661" s="181"/>
      <c r="G661" s="181"/>
      <c r="H661" s="181"/>
      <c r="I661" s="184"/>
      <c r="J661" s="185"/>
      <c r="K661" s="185">
        <f t="shared" ref="K661:L661" si="104">SUM(K657:K660)</f>
        <v>9100.9583333333339</v>
      </c>
      <c r="L661" s="185">
        <f t="shared" si="104"/>
        <v>109211.5</v>
      </c>
      <c r="M661" s="177"/>
      <c r="N661" s="84"/>
    </row>
    <row r="662" spans="1:15" x14ac:dyDescent="0.25">
      <c r="A662" s="69"/>
      <c r="B662" s="183"/>
      <c r="C662" s="69"/>
      <c r="D662" s="181"/>
      <c r="E662" s="181"/>
      <c r="F662" s="181"/>
      <c r="G662" s="181"/>
      <c r="H662" s="181"/>
      <c r="I662" s="181"/>
      <c r="J662" s="181"/>
      <c r="K662" s="181"/>
      <c r="L662" s="185"/>
      <c r="M662" s="177"/>
      <c r="N662" s="84"/>
    </row>
    <row r="663" spans="1:15" x14ac:dyDescent="0.25">
      <c r="A663" s="69"/>
      <c r="B663" s="69"/>
      <c r="C663" s="183"/>
      <c r="D663" s="181"/>
      <c r="E663" s="184" t="s">
        <v>146</v>
      </c>
      <c r="F663" s="181"/>
      <c r="G663" s="181"/>
      <c r="H663" s="181"/>
      <c r="I663" s="184"/>
      <c r="J663" s="191"/>
      <c r="K663" s="191">
        <f>SUM(K661,K655,K652)</f>
        <v>761136.58250000014</v>
      </c>
      <c r="L663" s="191">
        <f>SUM(L661,L655,L652)</f>
        <v>9133638.9900000002</v>
      </c>
      <c r="M663" s="177"/>
      <c r="N663" s="84"/>
    </row>
    <row r="664" spans="1:15" x14ac:dyDescent="0.25">
      <c r="A664" s="69"/>
      <c r="B664" s="69"/>
      <c r="C664" s="183"/>
      <c r="D664" s="181"/>
      <c r="E664" s="181"/>
      <c r="F664" s="181"/>
      <c r="G664" s="181"/>
      <c r="H664" s="181"/>
      <c r="I664" s="181"/>
      <c r="J664" s="74"/>
      <c r="K664" s="74"/>
      <c r="L664" s="366"/>
      <c r="M664" s="177"/>
      <c r="N664" s="84"/>
    </row>
    <row r="665" spans="1:15" x14ac:dyDescent="0.25">
      <c r="A665" s="359" t="s">
        <v>82</v>
      </c>
      <c r="B665" s="361">
        <v>1</v>
      </c>
      <c r="C665" s="361"/>
      <c r="D665" s="184" t="s">
        <v>83</v>
      </c>
      <c r="E665" s="184"/>
      <c r="F665" s="184"/>
      <c r="G665" s="184"/>
      <c r="H665" s="184"/>
      <c r="I665" s="184"/>
      <c r="J665" s="184"/>
      <c r="K665" s="184"/>
      <c r="L665" s="184"/>
      <c r="M665" s="177"/>
      <c r="N665" s="84"/>
    </row>
    <row r="666" spans="1:15" x14ac:dyDescent="0.25">
      <c r="A666" s="359" t="s">
        <v>84</v>
      </c>
      <c r="B666" s="361">
        <v>3</v>
      </c>
      <c r="C666" s="361"/>
      <c r="D666" s="184" t="s">
        <v>174</v>
      </c>
      <c r="E666" s="184"/>
      <c r="F666" s="184"/>
      <c r="G666" s="184"/>
      <c r="H666" s="184"/>
      <c r="I666" s="184"/>
      <c r="J666" s="184"/>
      <c r="K666" s="184"/>
      <c r="L666" s="184"/>
      <c r="M666" s="177"/>
      <c r="N666" s="84"/>
    </row>
    <row r="667" spans="1:15" x14ac:dyDescent="0.25">
      <c r="A667" s="359" t="s">
        <v>87</v>
      </c>
      <c r="B667" s="361">
        <v>2</v>
      </c>
      <c r="C667" s="361"/>
      <c r="D667" s="184" t="s">
        <v>390</v>
      </c>
      <c r="E667" s="184"/>
      <c r="F667" s="184"/>
      <c r="G667" s="184"/>
      <c r="H667" s="184"/>
      <c r="I667" s="184"/>
      <c r="J667" s="184"/>
      <c r="K667" s="184"/>
      <c r="L667" s="184"/>
      <c r="M667" s="177"/>
      <c r="N667" s="84"/>
    </row>
    <row r="668" spans="1:15" x14ac:dyDescent="0.25">
      <c r="A668" s="359" t="s">
        <v>90</v>
      </c>
      <c r="B668" s="360" t="s">
        <v>72</v>
      </c>
      <c r="C668" s="360"/>
      <c r="D668" s="184" t="s">
        <v>73</v>
      </c>
      <c r="E668" s="184"/>
      <c r="F668" s="184"/>
      <c r="G668" s="184"/>
      <c r="H668" s="184"/>
      <c r="I668" s="184"/>
      <c r="J668" s="191"/>
      <c r="K668" s="191"/>
      <c r="L668" s="191"/>
      <c r="M668" s="177"/>
      <c r="N668" s="84"/>
    </row>
    <row r="669" spans="1:15" x14ac:dyDescent="0.25">
      <c r="A669" s="359" t="s">
        <v>93</v>
      </c>
      <c r="B669" s="360" t="s">
        <v>126</v>
      </c>
      <c r="C669" s="360"/>
      <c r="D669" s="184" t="s">
        <v>391</v>
      </c>
      <c r="E669" s="372"/>
      <c r="F669" s="184"/>
      <c r="G669" s="184"/>
      <c r="H669" s="184"/>
      <c r="I669" s="184"/>
      <c r="J669" s="184"/>
      <c r="K669" s="184"/>
      <c r="L669" s="184"/>
      <c r="M669" s="177"/>
      <c r="N669" s="84"/>
    </row>
    <row r="670" spans="1:15" x14ac:dyDescent="0.25">
      <c r="A670" s="69"/>
      <c r="B670" s="183"/>
      <c r="C670" s="69"/>
      <c r="D670" s="69"/>
      <c r="E670" s="366"/>
      <c r="F670" s="181"/>
      <c r="G670" s="181"/>
      <c r="H670" s="181"/>
      <c r="I670" s="181"/>
      <c r="J670" s="181"/>
      <c r="K670" s="181"/>
      <c r="L670" s="181"/>
      <c r="M670" s="177"/>
      <c r="N670" s="84"/>
    </row>
    <row r="671" spans="1:15" x14ac:dyDescent="0.25">
      <c r="A671" s="69"/>
      <c r="B671" s="183"/>
      <c r="C671" s="364" t="s">
        <v>423</v>
      </c>
      <c r="D671" s="184" t="s">
        <v>96</v>
      </c>
      <c r="E671" s="365" t="s">
        <v>424</v>
      </c>
      <c r="F671" s="181"/>
      <c r="G671" s="181"/>
      <c r="H671" s="181"/>
      <c r="I671" s="181"/>
      <c r="J671" s="181"/>
      <c r="K671" s="181"/>
      <c r="L671" s="372"/>
      <c r="M671" s="177"/>
      <c r="N671" s="84"/>
    </row>
    <row r="672" spans="1:15" x14ac:dyDescent="0.25">
      <c r="A672" s="69"/>
      <c r="B672" s="183"/>
      <c r="C672" s="69"/>
      <c r="D672" s="184"/>
      <c r="E672" s="181"/>
      <c r="F672" s="181"/>
      <c r="G672" s="181"/>
      <c r="H672" s="181"/>
      <c r="I672" s="181"/>
      <c r="J672" s="181"/>
      <c r="K672" s="181"/>
      <c r="L672" s="372"/>
      <c r="M672" s="177"/>
      <c r="N672" s="84"/>
    </row>
    <row r="673" spans="1:14" x14ac:dyDescent="0.25">
      <c r="A673" s="69" t="s">
        <v>99</v>
      </c>
      <c r="B673" s="367" t="s">
        <v>100</v>
      </c>
      <c r="C673" s="180" t="s">
        <v>101</v>
      </c>
      <c r="D673" s="368" t="s">
        <v>102</v>
      </c>
      <c r="E673" s="181"/>
      <c r="F673" s="181"/>
      <c r="G673" s="181"/>
      <c r="H673" s="181"/>
      <c r="I673" s="181"/>
      <c r="J673" s="182"/>
      <c r="K673" s="182">
        <f t="shared" ref="K673:K681" si="105">L673/12</f>
        <v>348880.14</v>
      </c>
      <c r="L673" s="375">
        <v>4186561.68</v>
      </c>
      <c r="M673" s="177"/>
      <c r="N673" s="84"/>
    </row>
    <row r="674" spans="1:14" x14ac:dyDescent="0.25">
      <c r="A674" s="69" t="s">
        <v>99</v>
      </c>
      <c r="B674" s="367" t="s">
        <v>106</v>
      </c>
      <c r="C674" s="180" t="s">
        <v>101</v>
      </c>
      <c r="D674" s="368" t="s">
        <v>107</v>
      </c>
      <c r="E674" s="181"/>
      <c r="F674" s="181"/>
      <c r="G674" s="181"/>
      <c r="H674" s="181"/>
      <c r="I674" s="181"/>
      <c r="J674" s="182"/>
      <c r="K674" s="182">
        <f t="shared" si="105"/>
        <v>32051.119999999999</v>
      </c>
      <c r="L674" s="375">
        <v>384613.44</v>
      </c>
      <c r="M674" s="177"/>
      <c r="N674" s="84"/>
    </row>
    <row r="675" spans="1:14" x14ac:dyDescent="0.25">
      <c r="A675" s="69" t="s">
        <v>99</v>
      </c>
      <c r="B675" s="367" t="s">
        <v>108</v>
      </c>
      <c r="C675" s="180" t="s">
        <v>101</v>
      </c>
      <c r="D675" s="368" t="s">
        <v>109</v>
      </c>
      <c r="E675" s="181"/>
      <c r="F675" s="181"/>
      <c r="G675" s="181"/>
      <c r="H675" s="181"/>
      <c r="I675" s="181"/>
      <c r="J675" s="182"/>
      <c r="K675" s="182">
        <f t="shared" si="105"/>
        <v>20017.240000000002</v>
      </c>
      <c r="L675" s="375">
        <v>240206.88</v>
      </c>
      <c r="M675" s="177"/>
      <c r="N675" s="84"/>
    </row>
    <row r="676" spans="1:14" x14ac:dyDescent="0.25">
      <c r="A676" s="69" t="s">
        <v>99</v>
      </c>
      <c r="B676" s="367" t="s">
        <v>110</v>
      </c>
      <c r="C676" s="180" t="s">
        <v>101</v>
      </c>
      <c r="D676" s="368" t="s">
        <v>111</v>
      </c>
      <c r="E676" s="181"/>
      <c r="F676" s="181"/>
      <c r="G676" s="181"/>
      <c r="H676" s="181"/>
      <c r="I676" s="181"/>
      <c r="J676" s="182"/>
      <c r="K676" s="182">
        <f t="shared" si="105"/>
        <v>7776</v>
      </c>
      <c r="L676" s="375">
        <v>93312</v>
      </c>
      <c r="M676" s="177"/>
      <c r="N676" s="84"/>
    </row>
    <row r="677" spans="1:14" x14ac:dyDescent="0.25">
      <c r="A677" s="69" t="s">
        <v>99</v>
      </c>
      <c r="B677" s="367" t="s">
        <v>112</v>
      </c>
      <c r="C677" s="180" t="s">
        <v>101</v>
      </c>
      <c r="D677" s="368" t="s">
        <v>113</v>
      </c>
      <c r="E677" s="181"/>
      <c r="F677" s="181"/>
      <c r="G677" s="181"/>
      <c r="H677" s="181"/>
      <c r="I677" s="181"/>
      <c r="J677" s="182"/>
      <c r="K677" s="182">
        <f t="shared" si="105"/>
        <v>8253.498333333333</v>
      </c>
      <c r="L677" s="375">
        <v>99041.98</v>
      </c>
      <c r="M677" s="177"/>
      <c r="N677" s="84"/>
    </row>
    <row r="678" spans="1:14" x14ac:dyDescent="0.25">
      <c r="A678" s="69" t="s">
        <v>99</v>
      </c>
      <c r="B678" s="367" t="s">
        <v>114</v>
      </c>
      <c r="C678" s="180" t="s">
        <v>101</v>
      </c>
      <c r="D678" s="368" t="s">
        <v>115</v>
      </c>
      <c r="E678" s="181"/>
      <c r="F678" s="181"/>
      <c r="G678" s="181"/>
      <c r="H678" s="181"/>
      <c r="I678" s="181"/>
      <c r="J678" s="182"/>
      <c r="K678" s="182">
        <f t="shared" si="105"/>
        <v>73385.458333333328</v>
      </c>
      <c r="L678" s="375">
        <v>880625.5</v>
      </c>
      <c r="M678" s="177"/>
      <c r="N678" s="84"/>
    </row>
    <row r="679" spans="1:14" x14ac:dyDescent="0.25">
      <c r="A679" s="69" t="s">
        <v>99</v>
      </c>
      <c r="B679" s="367" t="s">
        <v>117</v>
      </c>
      <c r="C679" s="180" t="s">
        <v>101</v>
      </c>
      <c r="D679" s="368" t="s">
        <v>118</v>
      </c>
      <c r="E679" s="181"/>
      <c r="F679" s="181"/>
      <c r="G679" s="181"/>
      <c r="H679" s="181"/>
      <c r="I679" s="181"/>
      <c r="J679" s="182"/>
      <c r="K679" s="182">
        <f t="shared" si="105"/>
        <v>41017.06</v>
      </c>
      <c r="L679" s="375">
        <v>492204.72</v>
      </c>
      <c r="M679" s="177"/>
      <c r="N679" s="84"/>
    </row>
    <row r="680" spans="1:14" x14ac:dyDescent="0.25">
      <c r="A680" s="69" t="s">
        <v>99</v>
      </c>
      <c r="B680" s="367" t="s">
        <v>119</v>
      </c>
      <c r="C680" s="180" t="s">
        <v>101</v>
      </c>
      <c r="D680" s="368" t="s">
        <v>120</v>
      </c>
      <c r="E680" s="181"/>
      <c r="F680" s="181"/>
      <c r="G680" s="181"/>
      <c r="H680" s="181"/>
      <c r="I680" s="181"/>
      <c r="J680" s="182"/>
      <c r="K680" s="182">
        <f t="shared" si="105"/>
        <v>24700</v>
      </c>
      <c r="L680" s="375">
        <v>296400</v>
      </c>
      <c r="M680" s="177"/>
      <c r="N680" s="84"/>
    </row>
    <row r="681" spans="1:14" x14ac:dyDescent="0.25">
      <c r="A681" s="69" t="s">
        <v>99</v>
      </c>
      <c r="B681" s="367" t="s">
        <v>121</v>
      </c>
      <c r="C681" s="180" t="s">
        <v>101</v>
      </c>
      <c r="D681" s="368" t="s">
        <v>122</v>
      </c>
      <c r="E681" s="181"/>
      <c r="F681" s="181"/>
      <c r="G681" s="181"/>
      <c r="H681" s="181"/>
      <c r="I681" s="181"/>
      <c r="J681" s="182"/>
      <c r="K681" s="182">
        <f t="shared" si="105"/>
        <v>11065</v>
      </c>
      <c r="L681" s="375">
        <v>132780</v>
      </c>
      <c r="M681" s="177"/>
      <c r="N681" s="84"/>
    </row>
    <row r="682" spans="1:14" x14ac:dyDescent="0.25">
      <c r="A682" s="69"/>
      <c r="B682" s="183"/>
      <c r="C682" s="69"/>
      <c r="D682" s="184"/>
      <c r="E682" s="184" t="s">
        <v>123</v>
      </c>
      <c r="F682" s="181"/>
      <c r="G682" s="181"/>
      <c r="H682" s="181"/>
      <c r="I682" s="184"/>
      <c r="J682" s="185"/>
      <c r="K682" s="185">
        <f t="shared" ref="K682:L682" si="106">SUM(K673:K681)</f>
        <v>567145.5166666666</v>
      </c>
      <c r="L682" s="185">
        <f t="shared" si="106"/>
        <v>6805746.2000000002</v>
      </c>
      <c r="M682" s="177"/>
      <c r="N682" s="84"/>
    </row>
    <row r="683" spans="1:14" x14ac:dyDescent="0.25">
      <c r="A683" s="69"/>
      <c r="B683" s="183"/>
      <c r="C683" s="183"/>
      <c r="D683" s="181"/>
      <c r="E683" s="181"/>
      <c r="F683" s="181"/>
      <c r="G683" s="181"/>
      <c r="H683" s="181"/>
      <c r="I683" s="184"/>
      <c r="J683" s="185"/>
      <c r="K683" s="182"/>
      <c r="L683" s="182"/>
      <c r="M683" s="177"/>
      <c r="N683" s="84"/>
    </row>
    <row r="684" spans="1:14" x14ac:dyDescent="0.25">
      <c r="A684" s="69" t="s">
        <v>99</v>
      </c>
      <c r="B684" s="179" t="s">
        <v>221</v>
      </c>
      <c r="C684" s="180" t="s">
        <v>101</v>
      </c>
      <c r="D684" s="186" t="s">
        <v>425</v>
      </c>
      <c r="E684" s="181"/>
      <c r="F684" s="181"/>
      <c r="G684" s="181"/>
      <c r="H684" s="181"/>
      <c r="I684" s="181"/>
      <c r="J684" s="74"/>
      <c r="K684" s="74">
        <f t="shared" ref="K684:K687" si="107">L684/12</f>
        <v>500</v>
      </c>
      <c r="L684" s="182">
        <v>6000</v>
      </c>
      <c r="M684" s="177"/>
      <c r="N684" s="84"/>
    </row>
    <row r="685" spans="1:14" x14ac:dyDescent="0.25">
      <c r="A685" s="69" t="s">
        <v>99</v>
      </c>
      <c r="B685" s="179" t="s">
        <v>225</v>
      </c>
      <c r="C685" s="180" t="s">
        <v>101</v>
      </c>
      <c r="D685" s="64" t="s">
        <v>129</v>
      </c>
      <c r="E685" s="181"/>
      <c r="F685" s="181"/>
      <c r="G685" s="181"/>
      <c r="H685" s="181"/>
      <c r="I685" s="181"/>
      <c r="J685" s="74"/>
      <c r="K685" s="74">
        <f t="shared" si="107"/>
        <v>25000</v>
      </c>
      <c r="L685" s="182">
        <v>300000</v>
      </c>
      <c r="M685" s="177"/>
      <c r="N685" s="84"/>
    </row>
    <row r="686" spans="1:14" x14ac:dyDescent="0.25">
      <c r="A686" s="69" t="s">
        <v>99</v>
      </c>
      <c r="B686" s="179" t="s">
        <v>316</v>
      </c>
      <c r="C686" s="180" t="s">
        <v>101</v>
      </c>
      <c r="D686" s="64" t="s">
        <v>148</v>
      </c>
      <c r="E686" s="181"/>
      <c r="F686" s="181"/>
      <c r="G686" s="181"/>
      <c r="H686" s="181"/>
      <c r="I686" s="181"/>
      <c r="J686" s="74"/>
      <c r="K686" s="74">
        <f t="shared" si="107"/>
        <v>500</v>
      </c>
      <c r="L686" s="182">
        <v>6000</v>
      </c>
      <c r="M686" s="177"/>
      <c r="N686" s="84"/>
    </row>
    <row r="687" spans="1:14" x14ac:dyDescent="0.25">
      <c r="A687" s="69" t="s">
        <v>99</v>
      </c>
      <c r="B687" s="69" t="s">
        <v>426</v>
      </c>
      <c r="C687" s="183" t="s">
        <v>101</v>
      </c>
      <c r="D687" s="186" t="s">
        <v>427</v>
      </c>
      <c r="E687" s="184"/>
      <c r="F687" s="181"/>
      <c r="G687" s="181"/>
      <c r="H687" s="181"/>
      <c r="I687" s="184"/>
      <c r="J687" s="185"/>
      <c r="K687" s="74">
        <f t="shared" si="107"/>
        <v>833.33333333333337</v>
      </c>
      <c r="L687" s="182">
        <v>10000</v>
      </c>
      <c r="M687" s="177"/>
      <c r="N687" s="84"/>
    </row>
    <row r="688" spans="1:14" x14ac:dyDescent="0.25">
      <c r="A688" s="69"/>
      <c r="B688" s="69"/>
      <c r="C688" s="183"/>
      <c r="D688" s="181"/>
      <c r="E688" s="184" t="s">
        <v>123</v>
      </c>
      <c r="F688" s="181"/>
      <c r="G688" s="181"/>
      <c r="H688" s="181"/>
      <c r="I688" s="184"/>
      <c r="J688" s="185"/>
      <c r="K688" s="185">
        <f>SUM(K684:K687)</f>
        <v>26833.333333333332</v>
      </c>
      <c r="L688" s="185">
        <f>SUM(L684:L687)</f>
        <v>322000</v>
      </c>
      <c r="M688" s="177"/>
      <c r="N688" s="84"/>
    </row>
    <row r="689" spans="1:14" x14ac:dyDescent="0.25">
      <c r="A689" s="69"/>
      <c r="B689" s="69"/>
      <c r="C689" s="183"/>
      <c r="D689" s="181"/>
      <c r="E689" s="184"/>
      <c r="F689" s="181"/>
      <c r="G689" s="181"/>
      <c r="H689" s="181"/>
      <c r="I689" s="184"/>
      <c r="J689" s="185"/>
      <c r="K689" s="185"/>
      <c r="L689" s="185"/>
      <c r="M689" s="177"/>
      <c r="N689" s="84"/>
    </row>
    <row r="690" spans="1:14" x14ac:dyDescent="0.25">
      <c r="A690" s="69" t="s">
        <v>99</v>
      </c>
      <c r="B690" s="179" t="s">
        <v>228</v>
      </c>
      <c r="C690" s="180" t="s">
        <v>101</v>
      </c>
      <c r="D690" s="64" t="s">
        <v>136</v>
      </c>
      <c r="E690" s="181"/>
      <c r="F690" s="181"/>
      <c r="G690" s="181"/>
      <c r="H690" s="181"/>
      <c r="I690" s="181"/>
      <c r="J690" s="74"/>
      <c r="K690" s="74">
        <f t="shared" ref="K690:K692" si="108">L690/12</f>
        <v>2843.75</v>
      </c>
      <c r="L690" s="182">
        <v>34125</v>
      </c>
      <c r="M690" s="177"/>
      <c r="N690" s="84"/>
    </row>
    <row r="691" spans="1:14" x14ac:dyDescent="0.25">
      <c r="A691" s="69" t="s">
        <v>99</v>
      </c>
      <c r="B691" s="179" t="s">
        <v>230</v>
      </c>
      <c r="C691" s="180" t="s">
        <v>101</v>
      </c>
      <c r="D691" s="64" t="s">
        <v>199</v>
      </c>
      <c r="E691" s="181"/>
      <c r="F691" s="181"/>
      <c r="G691" s="181"/>
      <c r="H691" s="181"/>
      <c r="I691" s="181"/>
      <c r="J691" s="74"/>
      <c r="K691" s="74">
        <f t="shared" si="108"/>
        <v>1041.6666666666667</v>
      </c>
      <c r="L691" s="182">
        <v>12500</v>
      </c>
      <c r="M691" s="177"/>
      <c r="N691" s="84"/>
    </row>
    <row r="692" spans="1:14" x14ac:dyDescent="0.25">
      <c r="A692" s="69" t="s">
        <v>99</v>
      </c>
      <c r="B692" s="179" t="s">
        <v>266</v>
      </c>
      <c r="C692" s="180" t="s">
        <v>101</v>
      </c>
      <c r="D692" s="64" t="s">
        <v>138</v>
      </c>
      <c r="E692" s="181"/>
      <c r="F692" s="181"/>
      <c r="G692" s="181"/>
      <c r="H692" s="181"/>
      <c r="I692" s="181"/>
      <c r="J692" s="74"/>
      <c r="K692" s="74">
        <f t="shared" si="108"/>
        <v>1875</v>
      </c>
      <c r="L692" s="182">
        <v>22500</v>
      </c>
      <c r="M692" s="177"/>
      <c r="N692" s="84"/>
    </row>
    <row r="693" spans="1:14" x14ac:dyDescent="0.25">
      <c r="A693" s="69"/>
      <c r="B693" s="183"/>
      <c r="C693" s="69"/>
      <c r="D693" s="181"/>
      <c r="E693" s="184" t="s">
        <v>123</v>
      </c>
      <c r="F693" s="181"/>
      <c r="G693" s="181"/>
      <c r="H693" s="181"/>
      <c r="I693" s="184"/>
      <c r="J693" s="372"/>
      <c r="K693" s="371">
        <f t="shared" ref="K693:L693" si="109">SUM(K690:K692)</f>
        <v>5760.416666666667</v>
      </c>
      <c r="L693" s="371">
        <f t="shared" si="109"/>
        <v>69125</v>
      </c>
      <c r="M693" s="177"/>
      <c r="N693" s="84"/>
    </row>
    <row r="694" spans="1:14" x14ac:dyDescent="0.25">
      <c r="A694" s="69"/>
      <c r="B694" s="183"/>
      <c r="C694" s="69"/>
      <c r="D694" s="181"/>
      <c r="E694" s="181"/>
      <c r="F694" s="181"/>
      <c r="G694" s="181"/>
      <c r="H694" s="181"/>
      <c r="I694" s="181"/>
      <c r="J694" s="181"/>
      <c r="K694" s="181"/>
      <c r="L694" s="371"/>
      <c r="M694" s="177"/>
      <c r="N694" s="84"/>
    </row>
    <row r="695" spans="1:14" x14ac:dyDescent="0.25">
      <c r="A695" s="69"/>
      <c r="B695" s="183"/>
      <c r="C695" s="183"/>
      <c r="D695" s="181"/>
      <c r="E695" s="184" t="s">
        <v>146</v>
      </c>
      <c r="F695" s="181"/>
      <c r="G695" s="181"/>
      <c r="H695" s="181"/>
      <c r="I695" s="181"/>
      <c r="J695" s="191"/>
      <c r="K695" s="191">
        <f>SUM(K693,K688,K682)</f>
        <v>599739.2666666666</v>
      </c>
      <c r="L695" s="191">
        <f>SUM(L693,L688,L682)</f>
        <v>7196871.2000000002</v>
      </c>
      <c r="M695" s="177"/>
      <c r="N695" s="84"/>
    </row>
    <row r="696" spans="1:14" x14ac:dyDescent="0.25">
      <c r="A696" s="69"/>
      <c r="B696" s="69"/>
      <c r="C696" s="183"/>
      <c r="D696" s="181"/>
      <c r="E696" s="181"/>
      <c r="F696" s="181"/>
      <c r="G696" s="181"/>
      <c r="H696" s="181"/>
      <c r="I696" s="181"/>
      <c r="J696" s="74"/>
      <c r="K696" s="74"/>
      <c r="L696" s="366"/>
      <c r="M696" s="177"/>
      <c r="N696" s="84"/>
    </row>
    <row r="697" spans="1:14" x14ac:dyDescent="0.25">
      <c r="A697" s="359" t="s">
        <v>82</v>
      </c>
      <c r="B697" s="361">
        <v>1</v>
      </c>
      <c r="C697" s="361"/>
      <c r="D697" s="184" t="s">
        <v>83</v>
      </c>
      <c r="E697" s="184"/>
      <c r="F697" s="184"/>
      <c r="G697" s="184"/>
      <c r="H697" s="184"/>
      <c r="I697" s="184"/>
      <c r="J697" s="184"/>
      <c r="K697" s="184"/>
      <c r="L697" s="184"/>
      <c r="M697" s="177"/>
      <c r="N697" s="84"/>
    </row>
    <row r="698" spans="1:14" x14ac:dyDescent="0.25">
      <c r="A698" s="359" t="s">
        <v>84</v>
      </c>
      <c r="B698" s="361">
        <v>3</v>
      </c>
      <c r="C698" s="361"/>
      <c r="D698" s="184" t="s">
        <v>174</v>
      </c>
      <c r="E698" s="184"/>
      <c r="F698" s="184"/>
      <c r="G698" s="184"/>
      <c r="H698" s="184"/>
      <c r="I698" s="184"/>
      <c r="J698" s="184"/>
      <c r="K698" s="184"/>
      <c r="L698" s="184"/>
      <c r="M698" s="177"/>
      <c r="N698" s="84"/>
    </row>
    <row r="699" spans="1:14" x14ac:dyDescent="0.25">
      <c r="A699" s="359" t="s">
        <v>87</v>
      </c>
      <c r="B699" s="361">
        <v>2</v>
      </c>
      <c r="C699" s="361"/>
      <c r="D699" s="184" t="s">
        <v>390</v>
      </c>
      <c r="E699" s="184"/>
      <c r="F699" s="184"/>
      <c r="G699" s="184"/>
      <c r="H699" s="184"/>
      <c r="I699" s="184"/>
      <c r="J699" s="191"/>
      <c r="K699" s="191"/>
      <c r="L699" s="191"/>
      <c r="M699" s="177"/>
      <c r="N699" s="84"/>
    </row>
    <row r="700" spans="1:14" x14ac:dyDescent="0.25">
      <c r="A700" s="359" t="s">
        <v>90</v>
      </c>
      <c r="B700" s="360" t="s">
        <v>72</v>
      </c>
      <c r="C700" s="360"/>
      <c r="D700" s="184" t="s">
        <v>73</v>
      </c>
      <c r="E700" s="184"/>
      <c r="F700" s="184"/>
      <c r="G700" s="184"/>
      <c r="H700" s="184"/>
      <c r="I700" s="184"/>
      <c r="J700" s="191"/>
      <c r="K700" s="191"/>
      <c r="L700" s="191"/>
      <c r="M700" s="177"/>
      <c r="N700" s="84"/>
    </row>
    <row r="701" spans="1:14" x14ac:dyDescent="0.25">
      <c r="A701" s="359" t="s">
        <v>93</v>
      </c>
      <c r="B701" s="360" t="s">
        <v>126</v>
      </c>
      <c r="C701" s="360"/>
      <c r="D701" s="184" t="s">
        <v>416</v>
      </c>
      <c r="E701" s="184"/>
      <c r="F701" s="184"/>
      <c r="G701" s="184"/>
      <c r="H701" s="184"/>
      <c r="I701" s="184"/>
      <c r="J701" s="191"/>
      <c r="K701" s="191"/>
      <c r="L701" s="191"/>
      <c r="M701" s="177"/>
      <c r="N701" s="84"/>
    </row>
    <row r="702" spans="1:14" x14ac:dyDescent="0.25">
      <c r="A702" s="69"/>
      <c r="B702" s="183"/>
      <c r="C702" s="69"/>
      <c r="D702" s="69"/>
      <c r="E702" s="181"/>
      <c r="F702" s="181"/>
      <c r="G702" s="181"/>
      <c r="H702" s="181"/>
      <c r="I702" s="184"/>
      <c r="J702" s="191"/>
      <c r="K702" s="191"/>
      <c r="L702" s="191"/>
      <c r="M702" s="177"/>
      <c r="N702" s="84"/>
    </row>
    <row r="703" spans="1:14" x14ac:dyDescent="0.25">
      <c r="A703" s="69"/>
      <c r="B703" s="183"/>
      <c r="C703" s="364" t="s">
        <v>429</v>
      </c>
      <c r="D703" s="184" t="s">
        <v>96</v>
      </c>
      <c r="E703" s="365" t="s">
        <v>430</v>
      </c>
      <c r="F703" s="181"/>
      <c r="G703" s="181"/>
      <c r="H703" s="181"/>
      <c r="I703" s="181"/>
      <c r="J703" s="181"/>
      <c r="K703" s="181"/>
      <c r="L703" s="181"/>
      <c r="M703" s="177"/>
      <c r="N703" s="84"/>
    </row>
    <row r="704" spans="1:14" x14ac:dyDescent="0.25">
      <c r="A704" s="69"/>
      <c r="B704" s="183"/>
      <c r="C704" s="69"/>
      <c r="D704" s="184"/>
      <c r="E704" s="181"/>
      <c r="F704" s="181"/>
      <c r="G704" s="181"/>
      <c r="H704" s="181"/>
      <c r="I704" s="181"/>
      <c r="J704" s="181"/>
      <c r="K704" s="181"/>
      <c r="L704" s="372"/>
      <c r="M704" s="177"/>
      <c r="N704" s="84"/>
    </row>
    <row r="705" spans="1:14" x14ac:dyDescent="0.25">
      <c r="A705" s="69" t="s">
        <v>99</v>
      </c>
      <c r="B705" s="179" t="s">
        <v>406</v>
      </c>
      <c r="C705" s="180" t="s">
        <v>101</v>
      </c>
      <c r="D705" s="64" t="s">
        <v>152</v>
      </c>
      <c r="E705" s="181"/>
      <c r="F705" s="181"/>
      <c r="G705" s="181"/>
      <c r="H705" s="181"/>
      <c r="I705" s="181"/>
      <c r="J705" s="74"/>
      <c r="K705" s="74">
        <f t="shared" ref="K705:K709" si="110">L705/12</f>
        <v>1666.6666666666667</v>
      </c>
      <c r="L705" s="182">
        <v>20000</v>
      </c>
      <c r="M705" s="177"/>
      <c r="N705" s="84"/>
    </row>
    <row r="706" spans="1:14" x14ac:dyDescent="0.25">
      <c r="A706" s="69" t="s">
        <v>99</v>
      </c>
      <c r="B706" s="179" t="s">
        <v>407</v>
      </c>
      <c r="C706" s="180" t="s">
        <v>101</v>
      </c>
      <c r="D706" s="64" t="s">
        <v>155</v>
      </c>
      <c r="E706" s="181"/>
      <c r="F706" s="181"/>
      <c r="G706" s="181"/>
      <c r="H706" s="181"/>
      <c r="I706" s="181"/>
      <c r="J706" s="74"/>
      <c r="K706" s="74">
        <f t="shared" si="110"/>
        <v>750</v>
      </c>
      <c r="L706" s="182">
        <v>9000</v>
      </c>
      <c r="M706" s="177"/>
      <c r="N706" s="84"/>
    </row>
    <row r="707" spans="1:14" x14ac:dyDescent="0.25">
      <c r="A707" s="69" t="s">
        <v>99</v>
      </c>
      <c r="B707" s="179" t="s">
        <v>394</v>
      </c>
      <c r="C707" s="180" t="s">
        <v>101</v>
      </c>
      <c r="D707" s="64" t="s">
        <v>156</v>
      </c>
      <c r="E707" s="181"/>
      <c r="F707" s="181"/>
      <c r="G707" s="181"/>
      <c r="H707" s="181"/>
      <c r="I707" s="181"/>
      <c r="J707" s="74"/>
      <c r="K707" s="74">
        <f t="shared" si="110"/>
        <v>1250</v>
      </c>
      <c r="L707" s="182">
        <v>15000</v>
      </c>
      <c r="M707" s="177"/>
      <c r="N707" s="84"/>
    </row>
    <row r="708" spans="1:14" x14ac:dyDescent="0.25">
      <c r="A708" s="69" t="s">
        <v>99</v>
      </c>
      <c r="B708" s="179" t="s">
        <v>395</v>
      </c>
      <c r="C708" s="180" t="s">
        <v>101</v>
      </c>
      <c r="D708" s="64" t="s">
        <v>160</v>
      </c>
      <c r="E708" s="181"/>
      <c r="F708" s="181"/>
      <c r="G708" s="181"/>
      <c r="H708" s="181"/>
      <c r="I708" s="181"/>
      <c r="J708" s="74"/>
      <c r="K708" s="74">
        <f t="shared" si="110"/>
        <v>7000</v>
      </c>
      <c r="L708" s="182">
        <v>84000</v>
      </c>
      <c r="M708" s="177"/>
      <c r="N708" s="84"/>
    </row>
    <row r="709" spans="1:14" x14ac:dyDescent="0.25">
      <c r="A709" s="69" t="s">
        <v>99</v>
      </c>
      <c r="B709" s="179" t="s">
        <v>228</v>
      </c>
      <c r="C709" s="180" t="s">
        <v>101</v>
      </c>
      <c r="D709" s="64" t="s">
        <v>136</v>
      </c>
      <c r="E709" s="181"/>
      <c r="F709" s="181"/>
      <c r="G709" s="181"/>
      <c r="H709" s="181"/>
      <c r="I709" s="181"/>
      <c r="J709" s="74"/>
      <c r="K709" s="74">
        <f t="shared" si="110"/>
        <v>1000</v>
      </c>
      <c r="L709" s="182">
        <v>12000</v>
      </c>
      <c r="M709" s="177"/>
      <c r="N709" s="84"/>
    </row>
    <row r="710" spans="1:14" x14ac:dyDescent="0.25">
      <c r="A710" s="69"/>
      <c r="B710" s="183"/>
      <c r="C710" s="69"/>
      <c r="D710" s="181"/>
      <c r="E710" s="184" t="s">
        <v>123</v>
      </c>
      <c r="F710" s="181"/>
      <c r="G710" s="181"/>
      <c r="H710" s="181"/>
      <c r="I710" s="184"/>
      <c r="J710" s="185"/>
      <c r="K710" s="185">
        <f t="shared" ref="K710:L710" si="111">SUM(K705:K709)</f>
        <v>11666.666666666668</v>
      </c>
      <c r="L710" s="185">
        <f t="shared" si="111"/>
        <v>140000</v>
      </c>
      <c r="M710" s="177"/>
      <c r="N710" s="84"/>
    </row>
    <row r="711" spans="1:14" x14ac:dyDescent="0.25">
      <c r="A711" s="69"/>
      <c r="B711" s="183"/>
      <c r="C711" s="69"/>
      <c r="D711" s="181"/>
      <c r="E711" s="181"/>
      <c r="F711" s="181"/>
      <c r="G711" s="181"/>
      <c r="H711" s="181"/>
      <c r="I711" s="181"/>
      <c r="J711" s="181"/>
      <c r="K711" s="181"/>
      <c r="L711" s="185"/>
      <c r="M711" s="177"/>
      <c r="N711" s="84"/>
    </row>
    <row r="712" spans="1:14" x14ac:dyDescent="0.25">
      <c r="A712" s="69"/>
      <c r="B712" s="183"/>
      <c r="C712" s="183"/>
      <c r="D712" s="181"/>
      <c r="E712" s="184" t="s">
        <v>146</v>
      </c>
      <c r="F712" s="181"/>
      <c r="G712" s="181"/>
      <c r="H712" s="181"/>
      <c r="I712" s="184"/>
      <c r="J712" s="191"/>
      <c r="K712" s="191">
        <f t="shared" ref="K712:L712" si="112">SUM(K710)</f>
        <v>11666.666666666668</v>
      </c>
      <c r="L712" s="191">
        <f t="shared" si="112"/>
        <v>140000</v>
      </c>
      <c r="M712" s="177"/>
      <c r="N712" s="84"/>
    </row>
    <row r="713" spans="1:14" x14ac:dyDescent="0.25">
      <c r="A713" s="69"/>
      <c r="B713" s="373"/>
      <c r="C713" s="69"/>
      <c r="D713" s="184"/>
      <c r="E713" s="181"/>
      <c r="F713" s="181"/>
      <c r="G713" s="181"/>
      <c r="H713" s="181"/>
      <c r="I713" s="184"/>
      <c r="J713" s="185"/>
      <c r="K713" s="185"/>
      <c r="L713" s="185"/>
      <c r="M713" s="177"/>
      <c r="N713" s="84"/>
    </row>
    <row r="714" spans="1:14" x14ac:dyDescent="0.25">
      <c r="A714" s="69"/>
      <c r="B714" s="183"/>
      <c r="C714" s="69"/>
      <c r="D714" s="181"/>
      <c r="E714" s="184" t="s">
        <v>173</v>
      </c>
      <c r="F714" s="181"/>
      <c r="G714" s="181"/>
      <c r="H714" s="184"/>
      <c r="I714" s="184"/>
      <c r="J714" s="191"/>
      <c r="K714" s="191">
        <f>SUM(K712,K695,K597,K663,K633,K564)</f>
        <v>5037994.0283333333</v>
      </c>
      <c r="L714" s="191">
        <f>SUM(L712,L695,L663,L633,L597,L564)</f>
        <v>60494404.340000004</v>
      </c>
      <c r="M714" s="177"/>
      <c r="N714" s="84"/>
    </row>
    <row r="715" spans="1:14" x14ac:dyDescent="0.25">
      <c r="A715" s="69"/>
      <c r="B715" s="183"/>
      <c r="C715" s="69"/>
      <c r="D715" s="181"/>
      <c r="E715" s="181"/>
      <c r="F715" s="181"/>
      <c r="G715" s="181"/>
      <c r="H715" s="181"/>
      <c r="I715" s="181"/>
      <c r="J715" s="181"/>
      <c r="K715" s="181"/>
      <c r="L715" s="366"/>
      <c r="M715" s="177"/>
      <c r="N715" s="84"/>
    </row>
    <row r="716" spans="1:14" x14ac:dyDescent="0.25">
      <c r="A716" s="359" t="s">
        <v>82</v>
      </c>
      <c r="B716" s="361">
        <v>1</v>
      </c>
      <c r="C716" s="361"/>
      <c r="D716" s="184" t="s">
        <v>83</v>
      </c>
      <c r="E716" s="184"/>
      <c r="F716" s="184"/>
      <c r="G716" s="184"/>
      <c r="H716" s="184"/>
      <c r="I716" s="184"/>
      <c r="J716" s="191"/>
      <c r="K716" s="191"/>
      <c r="L716" s="372"/>
      <c r="M716" s="177"/>
      <c r="N716" s="84"/>
    </row>
    <row r="717" spans="1:14" x14ac:dyDescent="0.25">
      <c r="A717" s="359" t="s">
        <v>84</v>
      </c>
      <c r="B717" s="361">
        <v>5</v>
      </c>
      <c r="C717" s="361"/>
      <c r="D717" s="184" t="s">
        <v>432</v>
      </c>
      <c r="E717" s="184"/>
      <c r="F717" s="184"/>
      <c r="G717" s="184"/>
      <c r="H717" s="184"/>
      <c r="I717" s="184"/>
      <c r="J717" s="191"/>
      <c r="K717" s="191"/>
      <c r="L717" s="372"/>
      <c r="M717" s="177"/>
      <c r="N717" s="84"/>
    </row>
    <row r="718" spans="1:14" x14ac:dyDescent="0.25">
      <c r="A718" s="359" t="s">
        <v>87</v>
      </c>
      <c r="B718" s="361">
        <v>2</v>
      </c>
      <c r="C718" s="361"/>
      <c r="D718" s="184" t="s">
        <v>433</v>
      </c>
      <c r="E718" s="184"/>
      <c r="F718" s="184"/>
      <c r="G718" s="184"/>
      <c r="H718" s="184"/>
      <c r="I718" s="184"/>
      <c r="J718" s="191"/>
      <c r="K718" s="191"/>
      <c r="L718" s="372"/>
      <c r="M718" s="177"/>
      <c r="N718" s="84"/>
    </row>
    <row r="719" spans="1:14" x14ac:dyDescent="0.25">
      <c r="A719" s="359" t="s">
        <v>90</v>
      </c>
      <c r="B719" s="360" t="s">
        <v>72</v>
      </c>
      <c r="C719" s="360"/>
      <c r="D719" s="184" t="s">
        <v>73</v>
      </c>
      <c r="E719" s="184"/>
      <c r="F719" s="184"/>
      <c r="G719" s="184"/>
      <c r="H719" s="184"/>
      <c r="I719" s="184"/>
      <c r="J719" s="184"/>
      <c r="K719" s="184"/>
      <c r="L719" s="372"/>
      <c r="M719" s="177"/>
      <c r="N719" s="84"/>
    </row>
    <row r="720" spans="1:14" x14ac:dyDescent="0.25">
      <c r="A720" s="359" t="s">
        <v>93</v>
      </c>
      <c r="B720" s="360" t="s">
        <v>130</v>
      </c>
      <c r="C720" s="360"/>
      <c r="D720" s="184" t="s">
        <v>434</v>
      </c>
      <c r="E720" s="184"/>
      <c r="F720" s="184"/>
      <c r="G720" s="184"/>
      <c r="H720" s="184"/>
      <c r="I720" s="184"/>
      <c r="J720" s="184"/>
      <c r="K720" s="184"/>
      <c r="L720" s="372"/>
      <c r="M720" s="177"/>
      <c r="N720" s="84"/>
    </row>
    <row r="721" spans="1:14" x14ac:dyDescent="0.25">
      <c r="A721" s="382"/>
      <c r="B721" s="360"/>
      <c r="C721" s="69"/>
      <c r="D721" s="184"/>
      <c r="E721" s="181"/>
      <c r="F721" s="181"/>
      <c r="G721" s="181"/>
      <c r="H721" s="181"/>
      <c r="I721" s="181"/>
      <c r="J721" s="181"/>
      <c r="K721" s="181"/>
      <c r="L721" s="372"/>
      <c r="M721" s="177"/>
      <c r="N721" s="84"/>
    </row>
    <row r="722" spans="1:14" x14ac:dyDescent="0.25">
      <c r="A722" s="360"/>
      <c r="B722" s="183"/>
      <c r="C722" s="364" t="s">
        <v>321</v>
      </c>
      <c r="D722" s="184" t="s">
        <v>96</v>
      </c>
      <c r="E722" s="365" t="s">
        <v>434</v>
      </c>
      <c r="F722" s="181"/>
      <c r="G722" s="181"/>
      <c r="H722" s="181"/>
      <c r="I722" s="181"/>
      <c r="J722" s="181"/>
      <c r="K722" s="181"/>
      <c r="L722" s="372"/>
      <c r="M722" s="177"/>
      <c r="N722" s="84"/>
    </row>
    <row r="723" spans="1:14" x14ac:dyDescent="0.25">
      <c r="A723" s="360"/>
      <c r="B723" s="183"/>
      <c r="C723" s="364"/>
      <c r="D723" s="184"/>
      <c r="E723" s="365"/>
      <c r="F723" s="181"/>
      <c r="G723" s="181"/>
      <c r="H723" s="181"/>
      <c r="I723" s="181"/>
      <c r="J723" s="181"/>
      <c r="K723" s="181"/>
      <c r="L723" s="372"/>
      <c r="M723" s="177"/>
      <c r="N723" s="84"/>
    </row>
    <row r="724" spans="1:14" x14ac:dyDescent="0.25">
      <c r="A724" s="69" t="s">
        <v>99</v>
      </c>
      <c r="B724" s="367" t="s">
        <v>100</v>
      </c>
      <c r="C724" s="180" t="s">
        <v>101</v>
      </c>
      <c r="D724" s="368" t="s">
        <v>102</v>
      </c>
      <c r="E724" s="181"/>
      <c r="F724" s="181"/>
      <c r="G724" s="181"/>
      <c r="H724" s="181"/>
      <c r="I724" s="181"/>
      <c r="J724" s="182"/>
      <c r="K724" s="182">
        <f t="shared" ref="K724:K732" si="113">L724/12</f>
        <v>137565.36000000002</v>
      </c>
      <c r="L724" s="375">
        <v>1650784.32</v>
      </c>
      <c r="M724" s="177"/>
      <c r="N724" s="84"/>
    </row>
    <row r="725" spans="1:14" x14ac:dyDescent="0.25">
      <c r="A725" s="69" t="s">
        <v>99</v>
      </c>
      <c r="B725" s="367" t="s">
        <v>106</v>
      </c>
      <c r="C725" s="180" t="s">
        <v>101</v>
      </c>
      <c r="D725" s="368" t="s">
        <v>107</v>
      </c>
      <c r="E725" s="181"/>
      <c r="F725" s="181"/>
      <c r="G725" s="181"/>
      <c r="H725" s="181"/>
      <c r="I725" s="181"/>
      <c r="J725" s="182"/>
      <c r="K725" s="182">
        <f t="shared" si="113"/>
        <v>39595.56</v>
      </c>
      <c r="L725" s="375">
        <v>475146.72</v>
      </c>
      <c r="M725" s="177"/>
      <c r="N725" s="84"/>
    </row>
    <row r="726" spans="1:14" x14ac:dyDescent="0.25">
      <c r="A726" s="69" t="s">
        <v>99</v>
      </c>
      <c r="B726" s="367" t="s">
        <v>108</v>
      </c>
      <c r="C726" s="180" t="s">
        <v>101</v>
      </c>
      <c r="D726" s="368" t="s">
        <v>109</v>
      </c>
      <c r="E726" s="181"/>
      <c r="F726" s="181"/>
      <c r="G726" s="181"/>
      <c r="H726" s="181"/>
      <c r="I726" s="181"/>
      <c r="J726" s="182"/>
      <c r="K726" s="182">
        <f t="shared" si="113"/>
        <v>56781.079999999994</v>
      </c>
      <c r="L726" s="375">
        <v>681372.96</v>
      </c>
      <c r="M726" s="177"/>
      <c r="N726" s="84"/>
    </row>
    <row r="727" spans="1:14" x14ac:dyDescent="0.25">
      <c r="A727" s="69" t="s">
        <v>99</v>
      </c>
      <c r="B727" s="367" t="s">
        <v>110</v>
      </c>
      <c r="C727" s="180" t="s">
        <v>101</v>
      </c>
      <c r="D727" s="368" t="s">
        <v>111</v>
      </c>
      <c r="E727" s="181"/>
      <c r="F727" s="181"/>
      <c r="G727" s="181"/>
      <c r="H727" s="181"/>
      <c r="I727" s="181"/>
      <c r="J727" s="182"/>
      <c r="K727" s="182">
        <f t="shared" si="113"/>
        <v>1122</v>
      </c>
      <c r="L727" s="375">
        <v>13464</v>
      </c>
      <c r="M727" s="177"/>
      <c r="N727" s="84"/>
    </row>
    <row r="728" spans="1:14" x14ac:dyDescent="0.25">
      <c r="A728" s="69" t="s">
        <v>99</v>
      </c>
      <c r="B728" s="367" t="s">
        <v>112</v>
      </c>
      <c r="C728" s="180" t="s">
        <v>101</v>
      </c>
      <c r="D728" s="368" t="s">
        <v>113</v>
      </c>
      <c r="E728" s="181"/>
      <c r="F728" s="181"/>
      <c r="G728" s="181"/>
      <c r="H728" s="181"/>
      <c r="I728" s="181"/>
      <c r="J728" s="182"/>
      <c r="K728" s="182">
        <f t="shared" si="113"/>
        <v>3838.4841666666666</v>
      </c>
      <c r="L728" s="375">
        <v>46061.81</v>
      </c>
      <c r="M728" s="177"/>
      <c r="N728" s="84"/>
    </row>
    <row r="729" spans="1:14" x14ac:dyDescent="0.25">
      <c r="A729" s="69" t="s">
        <v>99</v>
      </c>
      <c r="B729" s="367" t="s">
        <v>114</v>
      </c>
      <c r="C729" s="180" t="s">
        <v>101</v>
      </c>
      <c r="D729" s="368" t="s">
        <v>115</v>
      </c>
      <c r="E729" s="181"/>
      <c r="F729" s="181"/>
      <c r="G729" s="181"/>
      <c r="H729" s="181"/>
      <c r="I729" s="181"/>
      <c r="J729" s="182"/>
      <c r="K729" s="182">
        <f t="shared" si="113"/>
        <v>49118.300833333335</v>
      </c>
      <c r="L729" s="375">
        <v>589419.61</v>
      </c>
      <c r="M729" s="177"/>
      <c r="N729" s="84"/>
    </row>
    <row r="730" spans="1:14" x14ac:dyDescent="0.25">
      <c r="A730" s="69" t="s">
        <v>99</v>
      </c>
      <c r="B730" s="367" t="s">
        <v>117</v>
      </c>
      <c r="C730" s="180" t="s">
        <v>101</v>
      </c>
      <c r="D730" s="368" t="s">
        <v>118</v>
      </c>
      <c r="E730" s="181"/>
      <c r="F730" s="181"/>
      <c r="G730" s="181"/>
      <c r="H730" s="181"/>
      <c r="I730" s="181"/>
      <c r="J730" s="182"/>
      <c r="K730" s="182">
        <f t="shared" si="113"/>
        <v>82128.78</v>
      </c>
      <c r="L730" s="375">
        <v>985545.36</v>
      </c>
      <c r="M730" s="177"/>
      <c r="N730" s="84"/>
    </row>
    <row r="731" spans="1:14" x14ac:dyDescent="0.25">
      <c r="A731" s="69" t="s">
        <v>99</v>
      </c>
      <c r="B731" s="367" t="s">
        <v>119</v>
      </c>
      <c r="C731" s="180" t="s">
        <v>101</v>
      </c>
      <c r="D731" s="368" t="s">
        <v>120</v>
      </c>
      <c r="E731" s="181"/>
      <c r="F731" s="181"/>
      <c r="G731" s="181"/>
      <c r="H731" s="181"/>
      <c r="I731" s="181"/>
      <c r="J731" s="182"/>
      <c r="K731" s="182">
        <f t="shared" si="113"/>
        <v>5700</v>
      </c>
      <c r="L731" s="375">
        <v>68400</v>
      </c>
      <c r="M731" s="177"/>
      <c r="N731" s="84"/>
    </row>
    <row r="732" spans="1:14" x14ac:dyDescent="0.25">
      <c r="A732" s="69" t="s">
        <v>99</v>
      </c>
      <c r="B732" s="367" t="s">
        <v>121</v>
      </c>
      <c r="C732" s="180" t="s">
        <v>101</v>
      </c>
      <c r="D732" s="368" t="s">
        <v>122</v>
      </c>
      <c r="E732" s="181"/>
      <c r="F732" s="181"/>
      <c r="G732" s="181"/>
      <c r="H732" s="181"/>
      <c r="I732" s="181"/>
      <c r="J732" s="182"/>
      <c r="K732" s="182">
        <f t="shared" si="113"/>
        <v>4573.333333333333</v>
      </c>
      <c r="L732" s="375">
        <v>54880</v>
      </c>
      <c r="M732" s="177"/>
      <c r="N732" s="84"/>
    </row>
    <row r="733" spans="1:14" x14ac:dyDescent="0.25">
      <c r="A733" s="69"/>
      <c r="B733" s="183"/>
      <c r="C733" s="69"/>
      <c r="D733" s="181"/>
      <c r="E733" s="184" t="s">
        <v>123</v>
      </c>
      <c r="F733" s="181"/>
      <c r="G733" s="181"/>
      <c r="H733" s="181"/>
      <c r="I733" s="184"/>
      <c r="J733" s="185"/>
      <c r="K733" s="185">
        <f t="shared" ref="K733" si="114">SUM(K724:K732)</f>
        <v>380422.89833333326</v>
      </c>
      <c r="L733" s="185">
        <f>SUM(L724:L732)</f>
        <v>4565074.78</v>
      </c>
      <c r="M733" s="177"/>
      <c r="N733" s="84"/>
    </row>
    <row r="734" spans="1:14" x14ac:dyDescent="0.25">
      <c r="A734" s="69"/>
      <c r="B734" s="183"/>
      <c r="C734" s="69"/>
      <c r="D734" s="181"/>
      <c r="E734" s="181"/>
      <c r="F734" s="181"/>
      <c r="G734" s="181"/>
      <c r="H734" s="181"/>
      <c r="I734" s="184"/>
      <c r="J734" s="185"/>
      <c r="K734" s="185"/>
      <c r="L734" s="185"/>
      <c r="M734" s="177"/>
      <c r="N734" s="84"/>
    </row>
    <row r="735" spans="1:14" x14ac:dyDescent="0.25">
      <c r="A735" s="69" t="s">
        <v>99</v>
      </c>
      <c r="B735" s="180">
        <v>2611</v>
      </c>
      <c r="C735" s="180" t="s">
        <v>101</v>
      </c>
      <c r="D735" s="64" t="s">
        <v>129</v>
      </c>
      <c r="E735" s="181"/>
      <c r="F735" s="181"/>
      <c r="G735" s="181"/>
      <c r="H735" s="181"/>
      <c r="I735" s="181"/>
      <c r="J735" s="74"/>
      <c r="K735" s="74">
        <f t="shared" ref="K735:K736" si="115">L735/12</f>
        <v>2333.3333333333335</v>
      </c>
      <c r="L735" s="182">
        <v>28000</v>
      </c>
      <c r="M735" s="177"/>
      <c r="N735" s="84"/>
    </row>
    <row r="736" spans="1:14" x14ac:dyDescent="0.25">
      <c r="A736" s="69" t="s">
        <v>99</v>
      </c>
      <c r="B736" s="180">
        <v>2911</v>
      </c>
      <c r="C736" s="180" t="s">
        <v>101</v>
      </c>
      <c r="D736" s="64" t="s">
        <v>148</v>
      </c>
      <c r="E736" s="181"/>
      <c r="F736" s="181"/>
      <c r="G736" s="181"/>
      <c r="H736" s="181"/>
      <c r="I736" s="181"/>
      <c r="J736" s="74"/>
      <c r="K736" s="74">
        <f t="shared" si="115"/>
        <v>1779.6875</v>
      </c>
      <c r="L736" s="182">
        <v>21356.25</v>
      </c>
      <c r="M736" s="177"/>
      <c r="N736" s="84"/>
    </row>
    <row r="737" spans="1:15" x14ac:dyDescent="0.25">
      <c r="A737" s="69"/>
      <c r="B737" s="69"/>
      <c r="C737" s="183"/>
      <c r="D737" s="181"/>
      <c r="E737" s="184" t="s">
        <v>123</v>
      </c>
      <c r="F737" s="181"/>
      <c r="G737" s="181"/>
      <c r="H737" s="181"/>
      <c r="I737" s="184"/>
      <c r="J737" s="185"/>
      <c r="K737" s="185">
        <f t="shared" ref="K737" si="116">SUM(K735:K736)</f>
        <v>4113.0208333333339</v>
      </c>
      <c r="L737" s="185">
        <f>SUM(L735:L736)</f>
        <v>49356.25</v>
      </c>
      <c r="M737" s="177"/>
      <c r="N737" s="84"/>
    </row>
    <row r="738" spans="1:15" x14ac:dyDescent="0.25">
      <c r="A738" s="69"/>
      <c r="B738" s="69"/>
      <c r="C738" s="183"/>
      <c r="D738" s="181"/>
      <c r="E738" s="181"/>
      <c r="F738" s="181"/>
      <c r="G738" s="181"/>
      <c r="H738" s="181"/>
      <c r="I738" s="184"/>
      <c r="J738" s="185"/>
      <c r="K738" s="185"/>
      <c r="L738" s="185"/>
      <c r="M738" s="177"/>
      <c r="N738" s="84"/>
    </row>
    <row r="739" spans="1:15" s="59" customFormat="1" x14ac:dyDescent="0.25">
      <c r="A739" s="70" t="s">
        <v>99</v>
      </c>
      <c r="B739" s="66">
        <v>3311</v>
      </c>
      <c r="C739" s="66" t="s">
        <v>101</v>
      </c>
      <c r="D739" s="65" t="s">
        <v>441</v>
      </c>
      <c r="E739" s="72"/>
      <c r="F739" s="72"/>
      <c r="G739" s="72"/>
      <c r="H739" s="72"/>
      <c r="I739" s="72"/>
      <c r="J739" s="73"/>
      <c r="K739" s="73">
        <f t="shared" ref="K739:K746" si="117">L739/12</f>
        <v>416666.66666666669</v>
      </c>
      <c r="L739" s="68">
        <v>5000000</v>
      </c>
      <c r="M739" s="177"/>
      <c r="N739" s="177"/>
      <c r="O739" s="178"/>
    </row>
    <row r="740" spans="1:15" s="59" customFormat="1" x14ac:dyDescent="0.25">
      <c r="A740" s="69" t="s">
        <v>99</v>
      </c>
      <c r="B740" s="179" t="s">
        <v>228</v>
      </c>
      <c r="C740" s="180" t="s">
        <v>101</v>
      </c>
      <c r="D740" s="64" t="s">
        <v>136</v>
      </c>
      <c r="E740" s="181"/>
      <c r="F740" s="181"/>
      <c r="G740" s="181"/>
      <c r="H740" s="181"/>
      <c r="I740" s="181"/>
      <c r="J740" s="74"/>
      <c r="K740" s="73">
        <f t="shared" si="117"/>
        <v>1784.375</v>
      </c>
      <c r="L740" s="182">
        <v>21412.5</v>
      </c>
      <c r="M740" s="177"/>
      <c r="N740" s="177"/>
      <c r="O740" s="178"/>
    </row>
    <row r="741" spans="1:15" s="59" customFormat="1" x14ac:dyDescent="0.25">
      <c r="A741" s="70" t="s">
        <v>99</v>
      </c>
      <c r="B741" s="66">
        <v>3411</v>
      </c>
      <c r="C741" s="66" t="s">
        <v>101</v>
      </c>
      <c r="D741" s="65" t="s">
        <v>442</v>
      </c>
      <c r="E741" s="72"/>
      <c r="F741" s="72"/>
      <c r="G741" s="72"/>
      <c r="H741" s="72"/>
      <c r="I741" s="72"/>
      <c r="J741" s="73"/>
      <c r="K741" s="73">
        <f t="shared" si="117"/>
        <v>59343.841666666667</v>
      </c>
      <c r="L741" s="68">
        <v>712126.1</v>
      </c>
      <c r="M741" s="177"/>
      <c r="N741" s="177"/>
      <c r="O741" s="178"/>
    </row>
    <row r="742" spans="1:15" s="59" customFormat="1" x14ac:dyDescent="0.25">
      <c r="A742" s="69" t="s">
        <v>99</v>
      </c>
      <c r="B742" s="179" t="s">
        <v>266</v>
      </c>
      <c r="C742" s="180" t="s">
        <v>101</v>
      </c>
      <c r="D742" s="186" t="s">
        <v>443</v>
      </c>
      <c r="E742" s="181"/>
      <c r="F742" s="181"/>
      <c r="G742" s="181"/>
      <c r="H742" s="181"/>
      <c r="I742" s="181"/>
      <c r="J742" s="74"/>
      <c r="K742" s="73">
        <f t="shared" si="117"/>
        <v>833.33333333333337</v>
      </c>
      <c r="L742" s="182">
        <v>10000</v>
      </c>
      <c r="M742" s="177"/>
      <c r="N742" s="177"/>
      <c r="O742" s="178"/>
    </row>
    <row r="743" spans="1:15" x14ac:dyDescent="0.25">
      <c r="A743" s="69" t="s">
        <v>99</v>
      </c>
      <c r="B743" s="179" t="s">
        <v>248</v>
      </c>
      <c r="C743" s="180" t="s">
        <v>101</v>
      </c>
      <c r="D743" s="64" t="s">
        <v>140</v>
      </c>
      <c r="E743" s="181"/>
      <c r="F743" s="181"/>
      <c r="G743" s="181"/>
      <c r="H743" s="181"/>
      <c r="I743" s="181"/>
      <c r="J743" s="74"/>
      <c r="K743" s="73">
        <f t="shared" si="117"/>
        <v>1222.9166666666667</v>
      </c>
      <c r="L743" s="182">
        <v>14675</v>
      </c>
      <c r="M743" s="177"/>
      <c r="N743" s="84"/>
    </row>
    <row r="744" spans="1:15" x14ac:dyDescent="0.25">
      <c r="A744" s="69" t="s">
        <v>99</v>
      </c>
      <c r="B744" s="180">
        <v>3721</v>
      </c>
      <c r="C744" s="180" t="s">
        <v>101</v>
      </c>
      <c r="D744" s="64" t="s">
        <v>142</v>
      </c>
      <c r="E744" s="181"/>
      <c r="F744" s="181"/>
      <c r="G744" s="181"/>
      <c r="H744" s="181"/>
      <c r="I744" s="181"/>
      <c r="J744" s="74"/>
      <c r="K744" s="73">
        <f t="shared" si="117"/>
        <v>1543.75</v>
      </c>
      <c r="L744" s="182">
        <v>18525</v>
      </c>
      <c r="M744" s="177"/>
      <c r="N744" s="84"/>
    </row>
    <row r="745" spans="1:15" x14ac:dyDescent="0.25">
      <c r="A745" s="69" t="s">
        <v>99</v>
      </c>
      <c r="B745" s="180">
        <v>3751</v>
      </c>
      <c r="C745" s="180" t="s">
        <v>101</v>
      </c>
      <c r="D745" s="64" t="s">
        <v>144</v>
      </c>
      <c r="E745" s="181"/>
      <c r="F745" s="181"/>
      <c r="G745" s="181"/>
      <c r="H745" s="181"/>
      <c r="I745" s="181"/>
      <c r="J745" s="74"/>
      <c r="K745" s="73">
        <f t="shared" si="117"/>
        <v>3112.5</v>
      </c>
      <c r="L745" s="182">
        <v>37350</v>
      </c>
      <c r="M745" s="177"/>
      <c r="N745" s="84"/>
    </row>
    <row r="746" spans="1:15" x14ac:dyDescent="0.25">
      <c r="A746" s="69" t="s">
        <v>99</v>
      </c>
      <c r="B746" s="69" t="s">
        <v>250</v>
      </c>
      <c r="C746" s="183" t="s">
        <v>101</v>
      </c>
      <c r="D746" s="186" t="s">
        <v>397</v>
      </c>
      <c r="E746" s="184"/>
      <c r="F746" s="181"/>
      <c r="G746" s="181"/>
      <c r="H746" s="181"/>
      <c r="I746" s="184"/>
      <c r="J746" s="185"/>
      <c r="K746" s="73">
        <f t="shared" si="117"/>
        <v>1522.9166666666667</v>
      </c>
      <c r="L746" s="182">
        <v>18275</v>
      </c>
      <c r="M746" s="177"/>
      <c r="N746" s="84"/>
    </row>
    <row r="747" spans="1:15" x14ac:dyDescent="0.25">
      <c r="A747" s="69"/>
      <c r="B747" s="69"/>
      <c r="C747" s="183"/>
      <c r="D747" s="181"/>
      <c r="E747" s="184" t="s">
        <v>123</v>
      </c>
      <c r="F747" s="181"/>
      <c r="G747" s="181"/>
      <c r="H747" s="181"/>
      <c r="I747" s="184"/>
      <c r="J747" s="185"/>
      <c r="K747" s="185">
        <f>SUM(K739:K746)</f>
        <v>486030.30000000005</v>
      </c>
      <c r="L747" s="185">
        <f>SUM(L739:L746)</f>
        <v>5832363.5999999996</v>
      </c>
      <c r="M747" s="177"/>
      <c r="N747" s="84"/>
    </row>
    <row r="748" spans="1:15" x14ac:dyDescent="0.25">
      <c r="A748" s="69"/>
      <c r="B748" s="69"/>
      <c r="C748" s="183"/>
      <c r="D748" s="181"/>
      <c r="E748" s="184"/>
      <c r="F748" s="181"/>
      <c r="G748" s="181"/>
      <c r="H748" s="181"/>
      <c r="I748" s="184"/>
      <c r="J748" s="185"/>
      <c r="K748" s="185"/>
      <c r="L748" s="185"/>
      <c r="M748" s="177"/>
      <c r="N748" s="84"/>
    </row>
    <row r="749" spans="1:15" x14ac:dyDescent="0.25">
      <c r="A749" s="69"/>
      <c r="B749" s="69"/>
      <c r="C749" s="183"/>
      <c r="D749" s="181"/>
      <c r="E749" s="184"/>
      <c r="F749" s="181"/>
      <c r="G749" s="181"/>
      <c r="H749" s="181"/>
      <c r="I749" s="184"/>
      <c r="J749" s="185"/>
      <c r="K749" s="185"/>
      <c r="L749" s="185"/>
      <c r="M749" s="177"/>
      <c r="N749" s="84"/>
    </row>
    <row r="750" spans="1:15" ht="37.5" customHeight="1" x14ac:dyDescent="0.25">
      <c r="A750" s="173" t="s">
        <v>99</v>
      </c>
      <c r="B750" s="173">
        <v>9112</v>
      </c>
      <c r="C750" s="173" t="s">
        <v>101</v>
      </c>
      <c r="D750" s="504" t="s">
        <v>446</v>
      </c>
      <c r="E750" s="505"/>
      <c r="F750" s="506"/>
      <c r="G750" s="339"/>
      <c r="H750" s="339"/>
      <c r="I750" s="339"/>
      <c r="J750" s="340" t="s">
        <v>201</v>
      </c>
      <c r="K750" s="341">
        <f t="shared" ref="K750:K751" si="118">L750/12</f>
        <v>934183.46499999997</v>
      </c>
      <c r="L750" s="342">
        <v>11210201.58</v>
      </c>
      <c r="M750" s="177"/>
      <c r="N750" s="84"/>
    </row>
    <row r="751" spans="1:15" ht="36" customHeight="1" x14ac:dyDescent="0.25">
      <c r="A751" s="173" t="s">
        <v>99</v>
      </c>
      <c r="B751" s="173">
        <v>9212</v>
      </c>
      <c r="C751" s="173" t="s">
        <v>101</v>
      </c>
      <c r="D751" s="504" t="s">
        <v>449</v>
      </c>
      <c r="E751" s="505"/>
      <c r="F751" s="506"/>
      <c r="G751" s="339"/>
      <c r="H751" s="339"/>
      <c r="I751" s="339"/>
      <c r="J751" s="340" t="s">
        <v>201</v>
      </c>
      <c r="K751" s="341">
        <f t="shared" si="118"/>
        <v>3044307.9208333329</v>
      </c>
      <c r="L751" s="342">
        <v>36531695.049999997</v>
      </c>
      <c r="M751" s="177"/>
      <c r="N751" s="84"/>
    </row>
    <row r="752" spans="1:15" x14ac:dyDescent="0.25">
      <c r="A752" s="343"/>
      <c r="B752" s="343"/>
      <c r="C752" s="343"/>
      <c r="D752" s="343"/>
      <c r="E752" s="344" t="s">
        <v>123</v>
      </c>
      <c r="F752" s="343"/>
      <c r="G752" s="343"/>
      <c r="H752" s="343"/>
      <c r="I752" s="343"/>
      <c r="J752" s="345" t="s">
        <v>201</v>
      </c>
      <c r="K752" s="346">
        <f t="shared" ref="K752" si="119">SUM(K750:K751)</f>
        <v>3978491.3858333328</v>
      </c>
      <c r="L752" s="346">
        <f>SUM(L750:L751)</f>
        <v>47741896.629999995</v>
      </c>
      <c r="M752" s="177"/>
      <c r="N752" s="84"/>
    </row>
    <row r="753" spans="1:15" x14ac:dyDescent="0.25">
      <c r="A753" s="386"/>
      <c r="B753" s="386"/>
      <c r="C753" s="386"/>
      <c r="D753" s="386"/>
      <c r="E753" s="386"/>
      <c r="F753" s="386"/>
      <c r="G753" s="386"/>
      <c r="H753" s="386"/>
      <c r="I753" s="386"/>
      <c r="J753" s="386"/>
      <c r="K753" s="386"/>
      <c r="L753" s="386"/>
      <c r="M753" s="177"/>
      <c r="N753" s="84"/>
    </row>
    <row r="754" spans="1:15" x14ac:dyDescent="0.25">
      <c r="A754" s="386"/>
      <c r="B754" s="386"/>
      <c r="C754" s="386"/>
      <c r="D754" s="386"/>
      <c r="E754" s="387" t="s">
        <v>146</v>
      </c>
      <c r="F754" s="386"/>
      <c r="G754" s="386"/>
      <c r="H754" s="386"/>
      <c r="I754" s="386"/>
      <c r="J754" s="388">
        <v>1573755.71</v>
      </c>
      <c r="K754" s="388">
        <f>K733+K737+K747+K752</f>
        <v>4849057.6049999995</v>
      </c>
      <c r="L754" s="388">
        <f>L733+L737+L747+L752</f>
        <v>58188691.25999999</v>
      </c>
      <c r="M754" s="177"/>
      <c r="N754" s="338"/>
    </row>
    <row r="755" spans="1:15" x14ac:dyDescent="0.25">
      <c r="A755" s="386"/>
      <c r="B755" s="386"/>
      <c r="C755" s="386"/>
      <c r="D755" s="386"/>
      <c r="E755" s="387"/>
      <c r="F755" s="386"/>
      <c r="G755" s="386"/>
      <c r="H755" s="386"/>
      <c r="I755" s="386"/>
      <c r="J755" s="388"/>
      <c r="K755" s="388"/>
      <c r="L755" s="386"/>
      <c r="M755" s="177"/>
      <c r="N755" s="84"/>
    </row>
    <row r="756" spans="1:15" s="330" customFormat="1" x14ac:dyDescent="0.25">
      <c r="A756" s="359" t="s">
        <v>82</v>
      </c>
      <c r="B756" s="361">
        <v>1</v>
      </c>
      <c r="C756" s="361"/>
      <c r="D756" s="184" t="s">
        <v>83</v>
      </c>
      <c r="E756" s="184"/>
      <c r="F756" s="184"/>
      <c r="G756" s="184"/>
      <c r="H756" s="184"/>
      <c r="I756" s="184"/>
      <c r="J756" s="191"/>
      <c r="K756" s="191"/>
      <c r="L756" s="191"/>
      <c r="M756" s="177"/>
      <c r="N756" s="84"/>
      <c r="O756" s="331"/>
    </row>
    <row r="757" spans="1:15" s="330" customFormat="1" x14ac:dyDescent="0.25">
      <c r="A757" s="359" t="s">
        <v>84</v>
      </c>
      <c r="B757" s="361">
        <v>5</v>
      </c>
      <c r="C757" s="361"/>
      <c r="D757" s="184" t="s">
        <v>432</v>
      </c>
      <c r="E757" s="184"/>
      <c r="F757" s="184"/>
      <c r="G757" s="184"/>
      <c r="H757" s="184"/>
      <c r="I757" s="184"/>
      <c r="J757" s="191"/>
      <c r="K757" s="191"/>
      <c r="L757" s="191"/>
      <c r="M757" s="177"/>
      <c r="N757" s="84"/>
      <c r="O757" s="331"/>
    </row>
    <row r="758" spans="1:15" x14ac:dyDescent="0.25">
      <c r="A758" s="359" t="s">
        <v>87</v>
      </c>
      <c r="B758" s="361">
        <v>2</v>
      </c>
      <c r="C758" s="361"/>
      <c r="D758" s="184" t="s">
        <v>433</v>
      </c>
      <c r="E758" s="184"/>
      <c r="F758" s="184"/>
      <c r="G758" s="184"/>
      <c r="H758" s="184"/>
      <c r="I758" s="184"/>
      <c r="J758" s="184"/>
      <c r="K758" s="184"/>
      <c r="L758" s="372"/>
      <c r="M758" s="177"/>
      <c r="N758" s="84"/>
    </row>
    <row r="759" spans="1:15" x14ac:dyDescent="0.25">
      <c r="A759" s="359" t="s">
        <v>90</v>
      </c>
      <c r="B759" s="360" t="s">
        <v>72</v>
      </c>
      <c r="C759" s="360"/>
      <c r="D759" s="184" t="s">
        <v>73</v>
      </c>
      <c r="E759" s="184"/>
      <c r="F759" s="184"/>
      <c r="G759" s="184"/>
      <c r="H759" s="184"/>
      <c r="I759" s="184"/>
      <c r="J759" s="184"/>
      <c r="K759" s="184"/>
      <c r="L759" s="372"/>
      <c r="M759" s="177"/>
      <c r="N759" s="84"/>
    </row>
    <row r="760" spans="1:15" x14ac:dyDescent="0.25">
      <c r="A760" s="359" t="s">
        <v>93</v>
      </c>
      <c r="B760" s="360" t="s">
        <v>130</v>
      </c>
      <c r="C760" s="360"/>
      <c r="D760" s="184" t="s">
        <v>434</v>
      </c>
      <c r="E760" s="184"/>
      <c r="F760" s="184"/>
      <c r="G760" s="184"/>
      <c r="H760" s="184"/>
      <c r="I760" s="184"/>
      <c r="J760" s="184"/>
      <c r="K760" s="184"/>
      <c r="L760" s="372"/>
      <c r="M760" s="177"/>
      <c r="N760" s="84"/>
    </row>
    <row r="761" spans="1:15" x14ac:dyDescent="0.25">
      <c r="A761" s="69"/>
      <c r="B761" s="183"/>
      <c r="C761" s="69"/>
      <c r="D761" s="69"/>
      <c r="E761" s="181"/>
      <c r="F761" s="181"/>
      <c r="G761" s="181"/>
      <c r="H761" s="181"/>
      <c r="I761" s="181"/>
      <c r="J761" s="181"/>
      <c r="K761" s="181"/>
      <c r="L761" s="366"/>
      <c r="M761" s="177"/>
      <c r="N761" s="84"/>
    </row>
    <row r="762" spans="1:15" x14ac:dyDescent="0.25">
      <c r="A762" s="69"/>
      <c r="B762" s="183"/>
      <c r="C762" s="364" t="s">
        <v>452</v>
      </c>
      <c r="D762" s="184" t="s">
        <v>96</v>
      </c>
      <c r="E762" s="365" t="s">
        <v>453</v>
      </c>
      <c r="F762" s="181"/>
      <c r="G762" s="181"/>
      <c r="H762" s="181"/>
      <c r="I762" s="181"/>
      <c r="J762" s="181"/>
      <c r="K762" s="181"/>
      <c r="L762" s="372"/>
      <c r="M762" s="177"/>
      <c r="N762" s="84"/>
    </row>
    <row r="763" spans="1:15" x14ac:dyDescent="0.25">
      <c r="A763" s="69"/>
      <c r="B763" s="183"/>
      <c r="C763" s="69"/>
      <c r="D763" s="181"/>
      <c r="E763" s="181"/>
      <c r="F763" s="181"/>
      <c r="G763" s="181"/>
      <c r="H763" s="181"/>
      <c r="I763" s="181"/>
      <c r="J763" s="181"/>
      <c r="K763" s="181"/>
      <c r="L763" s="372"/>
      <c r="M763" s="177"/>
      <c r="N763" s="84"/>
    </row>
    <row r="764" spans="1:15" x14ac:dyDescent="0.25">
      <c r="A764" s="69" t="s">
        <v>99</v>
      </c>
      <c r="B764" s="367" t="s">
        <v>100</v>
      </c>
      <c r="C764" s="180" t="s">
        <v>101</v>
      </c>
      <c r="D764" s="368" t="s">
        <v>102</v>
      </c>
      <c r="E764" s="181"/>
      <c r="F764" s="181"/>
      <c r="G764" s="181"/>
      <c r="H764" s="181"/>
      <c r="I764" s="181"/>
      <c r="J764" s="182"/>
      <c r="K764" s="182">
        <f t="shared" ref="K764:K772" si="120">L764/12</f>
        <v>2216156.88</v>
      </c>
      <c r="L764" s="375">
        <v>26593882.559999999</v>
      </c>
      <c r="M764" s="177"/>
      <c r="N764" s="84"/>
    </row>
    <row r="765" spans="1:15" x14ac:dyDescent="0.25">
      <c r="A765" s="69" t="s">
        <v>99</v>
      </c>
      <c r="B765" s="367" t="s">
        <v>106</v>
      </c>
      <c r="C765" s="180" t="s">
        <v>101</v>
      </c>
      <c r="D765" s="368" t="s">
        <v>107</v>
      </c>
      <c r="E765" s="181"/>
      <c r="F765" s="181"/>
      <c r="G765" s="181"/>
      <c r="H765" s="181"/>
      <c r="I765" s="181"/>
      <c r="J765" s="182"/>
      <c r="K765" s="182">
        <f t="shared" si="120"/>
        <v>136287.82</v>
      </c>
      <c r="L765" s="375">
        <v>1635453.84</v>
      </c>
      <c r="M765" s="177"/>
      <c r="N765" s="84"/>
    </row>
    <row r="766" spans="1:15" x14ac:dyDescent="0.25">
      <c r="A766" s="69" t="s">
        <v>99</v>
      </c>
      <c r="B766" s="367" t="s">
        <v>108</v>
      </c>
      <c r="C766" s="180" t="s">
        <v>101</v>
      </c>
      <c r="D766" s="368" t="s">
        <v>109</v>
      </c>
      <c r="E766" s="181"/>
      <c r="F766" s="181"/>
      <c r="G766" s="181"/>
      <c r="H766" s="181"/>
      <c r="I766" s="181"/>
      <c r="J766" s="182"/>
      <c r="K766" s="182">
        <f t="shared" si="120"/>
        <v>275506.42</v>
      </c>
      <c r="L766" s="375">
        <v>3306077.04</v>
      </c>
      <c r="M766" s="177"/>
      <c r="N766" s="84"/>
    </row>
    <row r="767" spans="1:15" x14ac:dyDescent="0.25">
      <c r="A767" s="69" t="s">
        <v>99</v>
      </c>
      <c r="B767" s="367" t="s">
        <v>110</v>
      </c>
      <c r="C767" s="180" t="s">
        <v>101</v>
      </c>
      <c r="D767" s="368" t="s">
        <v>111</v>
      </c>
      <c r="E767" s="181"/>
      <c r="F767" s="181"/>
      <c r="G767" s="181"/>
      <c r="H767" s="181"/>
      <c r="I767" s="181"/>
      <c r="J767" s="182"/>
      <c r="K767" s="182">
        <f t="shared" si="120"/>
        <v>46923</v>
      </c>
      <c r="L767" s="375">
        <v>563076</v>
      </c>
      <c r="M767" s="177"/>
      <c r="N767" s="84"/>
    </row>
    <row r="768" spans="1:15" x14ac:dyDescent="0.25">
      <c r="A768" s="69" t="s">
        <v>99</v>
      </c>
      <c r="B768" s="367" t="s">
        <v>112</v>
      </c>
      <c r="C768" s="180" t="s">
        <v>101</v>
      </c>
      <c r="D768" s="368" t="s">
        <v>113</v>
      </c>
      <c r="E768" s="181"/>
      <c r="F768" s="181"/>
      <c r="G768" s="181"/>
      <c r="H768" s="181"/>
      <c r="I768" s="181"/>
      <c r="J768" s="182"/>
      <c r="K768" s="182">
        <f t="shared" si="120"/>
        <v>50969.682499999995</v>
      </c>
      <c r="L768" s="375">
        <v>611636.18999999994</v>
      </c>
      <c r="M768" s="177"/>
      <c r="N768" s="84"/>
    </row>
    <row r="769" spans="1:14" x14ac:dyDescent="0.25">
      <c r="A769" s="69" t="s">
        <v>99</v>
      </c>
      <c r="B769" s="367" t="s">
        <v>114</v>
      </c>
      <c r="C769" s="180" t="s">
        <v>101</v>
      </c>
      <c r="D769" s="368" t="s">
        <v>115</v>
      </c>
      <c r="E769" s="181"/>
      <c r="F769" s="181"/>
      <c r="G769" s="181"/>
      <c r="H769" s="181"/>
      <c r="I769" s="181"/>
      <c r="J769" s="182"/>
      <c r="K769" s="182">
        <f t="shared" si="120"/>
        <v>461888.51916666672</v>
      </c>
      <c r="L769" s="375">
        <v>5542662.2300000004</v>
      </c>
      <c r="M769" s="177"/>
      <c r="N769" s="84"/>
    </row>
    <row r="770" spans="1:14" x14ac:dyDescent="0.25">
      <c r="A770" s="69" t="s">
        <v>99</v>
      </c>
      <c r="B770" s="367" t="s">
        <v>117</v>
      </c>
      <c r="C770" s="180" t="s">
        <v>101</v>
      </c>
      <c r="D770" s="368" t="s">
        <v>118</v>
      </c>
      <c r="E770" s="181"/>
      <c r="F770" s="181"/>
      <c r="G770" s="181"/>
      <c r="H770" s="181"/>
      <c r="I770" s="181"/>
      <c r="J770" s="182"/>
      <c r="K770" s="182">
        <f t="shared" si="120"/>
        <v>208201.74</v>
      </c>
      <c r="L770" s="375">
        <v>2498420.88</v>
      </c>
      <c r="M770" s="177"/>
      <c r="N770" s="84"/>
    </row>
    <row r="771" spans="1:14" x14ac:dyDescent="0.25">
      <c r="A771" s="69" t="s">
        <v>99</v>
      </c>
      <c r="B771" s="367" t="s">
        <v>119</v>
      </c>
      <c r="C771" s="180" t="s">
        <v>101</v>
      </c>
      <c r="D771" s="368" t="s">
        <v>120</v>
      </c>
      <c r="E771" s="181"/>
      <c r="F771" s="181"/>
      <c r="G771" s="181"/>
      <c r="H771" s="181"/>
      <c r="I771" s="181"/>
      <c r="J771" s="182"/>
      <c r="K771" s="182">
        <f t="shared" si="120"/>
        <v>186200</v>
      </c>
      <c r="L771" s="375">
        <v>2234400</v>
      </c>
      <c r="M771" s="177"/>
      <c r="N771" s="84"/>
    </row>
    <row r="772" spans="1:14" x14ac:dyDescent="0.25">
      <c r="A772" s="69" t="s">
        <v>99</v>
      </c>
      <c r="B772" s="367" t="s">
        <v>121</v>
      </c>
      <c r="C772" s="180" t="s">
        <v>101</v>
      </c>
      <c r="D772" s="368" t="s">
        <v>122</v>
      </c>
      <c r="E772" s="181"/>
      <c r="F772" s="181"/>
      <c r="G772" s="181"/>
      <c r="H772" s="181"/>
      <c r="I772" s="181"/>
      <c r="J772" s="182"/>
      <c r="K772" s="182">
        <f t="shared" si="120"/>
        <v>81015.86</v>
      </c>
      <c r="L772" s="375">
        <v>972190.32</v>
      </c>
      <c r="M772" s="177"/>
      <c r="N772" s="84"/>
    </row>
    <row r="773" spans="1:14" x14ac:dyDescent="0.25">
      <c r="A773" s="69"/>
      <c r="B773" s="183"/>
      <c r="C773" s="69"/>
      <c r="D773" s="181"/>
      <c r="E773" s="184" t="s">
        <v>123</v>
      </c>
      <c r="F773" s="181"/>
      <c r="G773" s="181"/>
      <c r="H773" s="181"/>
      <c r="I773" s="184"/>
      <c r="J773" s="185"/>
      <c r="K773" s="185">
        <f t="shared" ref="K773:L773" si="121">SUM(K764:K772)</f>
        <v>3663149.9216666664</v>
      </c>
      <c r="L773" s="185">
        <f t="shared" si="121"/>
        <v>43957799.060000002</v>
      </c>
      <c r="M773" s="177"/>
      <c r="N773" s="84"/>
    </row>
    <row r="774" spans="1:14" x14ac:dyDescent="0.25">
      <c r="A774" s="69"/>
      <c r="B774" s="183"/>
      <c r="C774" s="69"/>
      <c r="D774" s="181"/>
      <c r="E774" s="181"/>
      <c r="F774" s="181"/>
      <c r="G774" s="181"/>
      <c r="H774" s="181"/>
      <c r="I774" s="184"/>
      <c r="J774" s="185"/>
      <c r="K774" s="185"/>
      <c r="L774" s="372"/>
      <c r="M774" s="177"/>
      <c r="N774" s="84"/>
    </row>
    <row r="775" spans="1:14" x14ac:dyDescent="0.25">
      <c r="A775" s="69" t="s">
        <v>99</v>
      </c>
      <c r="B775" s="180">
        <v>2111</v>
      </c>
      <c r="C775" s="180" t="s">
        <v>101</v>
      </c>
      <c r="D775" s="64" t="s">
        <v>125</v>
      </c>
      <c r="E775" s="181"/>
      <c r="F775" s="181"/>
      <c r="G775" s="181"/>
      <c r="H775" s="181"/>
      <c r="I775" s="181"/>
      <c r="J775" s="74"/>
      <c r="K775" s="74">
        <f t="shared" ref="K775:K780" si="122">L775/12</f>
        <v>4139.2874999999995</v>
      </c>
      <c r="L775" s="182">
        <v>49671.45</v>
      </c>
      <c r="M775" s="177"/>
      <c r="N775" s="84"/>
    </row>
    <row r="776" spans="1:14" x14ac:dyDescent="0.25">
      <c r="A776" s="69" t="s">
        <v>99</v>
      </c>
      <c r="B776" s="180">
        <v>2141</v>
      </c>
      <c r="C776" s="180" t="s">
        <v>101</v>
      </c>
      <c r="D776" s="64" t="s">
        <v>168</v>
      </c>
      <c r="E776" s="181"/>
      <c r="F776" s="181"/>
      <c r="G776" s="181"/>
      <c r="H776" s="181"/>
      <c r="I776" s="181"/>
      <c r="J776" s="74"/>
      <c r="K776" s="74">
        <f t="shared" si="122"/>
        <v>4859.2</v>
      </c>
      <c r="L776" s="182">
        <v>58310.400000000001</v>
      </c>
      <c r="M776" s="177"/>
      <c r="N776" s="84"/>
    </row>
    <row r="777" spans="1:14" x14ac:dyDescent="0.25">
      <c r="A777" s="69" t="s">
        <v>99</v>
      </c>
      <c r="B777" s="180">
        <v>2161</v>
      </c>
      <c r="C777" s="180" t="s">
        <v>101</v>
      </c>
      <c r="D777" s="64" t="s">
        <v>128</v>
      </c>
      <c r="E777" s="181"/>
      <c r="F777" s="181"/>
      <c r="G777" s="181"/>
      <c r="H777" s="181"/>
      <c r="I777" s="181"/>
      <c r="J777" s="74"/>
      <c r="K777" s="74">
        <f t="shared" si="122"/>
        <v>833.33333333333337</v>
      </c>
      <c r="L777" s="182">
        <v>10000</v>
      </c>
      <c r="M777" s="177"/>
      <c r="N777" s="84"/>
    </row>
    <row r="778" spans="1:14" x14ac:dyDescent="0.25">
      <c r="A778" s="69" t="s">
        <v>99</v>
      </c>
      <c r="B778" s="180">
        <v>2611</v>
      </c>
      <c r="C778" s="180" t="s">
        <v>101</v>
      </c>
      <c r="D778" s="64" t="s">
        <v>129</v>
      </c>
      <c r="E778" s="181"/>
      <c r="F778" s="181"/>
      <c r="G778" s="181"/>
      <c r="H778" s="181"/>
      <c r="I778" s="181"/>
      <c r="J778" s="74"/>
      <c r="K778" s="74">
        <f t="shared" si="122"/>
        <v>21950.833333333332</v>
      </c>
      <c r="L778" s="182">
        <v>263410</v>
      </c>
      <c r="M778" s="177"/>
      <c r="N778" s="84"/>
    </row>
    <row r="779" spans="1:14" x14ac:dyDescent="0.25">
      <c r="A779" s="69" t="s">
        <v>99</v>
      </c>
      <c r="B779" s="180">
        <v>2911</v>
      </c>
      <c r="C779" s="180" t="s">
        <v>101</v>
      </c>
      <c r="D779" s="64" t="s">
        <v>148</v>
      </c>
      <c r="E779" s="181"/>
      <c r="F779" s="181"/>
      <c r="G779" s="181"/>
      <c r="H779" s="181"/>
      <c r="I779" s="181"/>
      <c r="J779" s="74"/>
      <c r="K779" s="74">
        <f t="shared" si="122"/>
        <v>2624.7291666666665</v>
      </c>
      <c r="L779" s="182">
        <v>31496.75</v>
      </c>
      <c r="M779" s="177"/>
      <c r="N779" s="84"/>
    </row>
    <row r="780" spans="1:14" x14ac:dyDescent="0.25">
      <c r="A780" s="69" t="s">
        <v>99</v>
      </c>
      <c r="B780" s="180">
        <v>2961</v>
      </c>
      <c r="C780" s="180" t="s">
        <v>101</v>
      </c>
      <c r="D780" s="64" t="s">
        <v>431</v>
      </c>
      <c r="E780" s="181"/>
      <c r="F780" s="181"/>
      <c r="G780" s="181"/>
      <c r="H780" s="181"/>
      <c r="I780" s="181"/>
      <c r="J780" s="74"/>
      <c r="K780" s="74">
        <f t="shared" si="122"/>
        <v>1487.5</v>
      </c>
      <c r="L780" s="182">
        <v>17850</v>
      </c>
      <c r="M780" s="177"/>
      <c r="N780" s="84"/>
    </row>
    <row r="781" spans="1:14" x14ac:dyDescent="0.25">
      <c r="A781" s="69"/>
      <c r="B781" s="69"/>
      <c r="C781" s="183"/>
      <c r="D781" s="181"/>
      <c r="E781" s="184" t="s">
        <v>123</v>
      </c>
      <c r="F781" s="181"/>
      <c r="G781" s="181"/>
      <c r="H781" s="181"/>
      <c r="I781" s="184"/>
      <c r="J781" s="372"/>
      <c r="K781" s="371">
        <f>SUM(K775:K780)</f>
        <v>35894.883333333331</v>
      </c>
      <c r="L781" s="371">
        <f>SUM(L775:L780)</f>
        <v>430738.6</v>
      </c>
      <c r="M781" s="177"/>
      <c r="N781" s="84"/>
    </row>
    <row r="782" spans="1:14" x14ac:dyDescent="0.25">
      <c r="A782" s="69"/>
      <c r="B782" s="69"/>
      <c r="C782" s="183"/>
      <c r="D782" s="181"/>
      <c r="E782" s="181"/>
      <c r="F782" s="181"/>
      <c r="G782" s="181"/>
      <c r="H782" s="181"/>
      <c r="I782" s="181"/>
      <c r="J782" s="181"/>
      <c r="K782" s="181"/>
      <c r="L782" s="371"/>
      <c r="M782" s="177"/>
      <c r="N782" s="84"/>
    </row>
    <row r="783" spans="1:14" x14ac:dyDescent="0.25">
      <c r="A783" s="69" t="s">
        <v>99</v>
      </c>
      <c r="B783" s="180">
        <v>3111</v>
      </c>
      <c r="C783" s="180" t="s">
        <v>101</v>
      </c>
      <c r="D783" s="64" t="s">
        <v>152</v>
      </c>
      <c r="E783" s="181"/>
      <c r="F783" s="181"/>
      <c r="G783" s="181"/>
      <c r="H783" s="181"/>
      <c r="I783" s="181"/>
      <c r="J783" s="74"/>
      <c r="K783" s="74">
        <f t="shared" ref="K783:K794" si="123">L783/12</f>
        <v>69589.166666666672</v>
      </c>
      <c r="L783" s="182">
        <v>835070</v>
      </c>
      <c r="M783" s="177"/>
      <c r="N783" s="84"/>
    </row>
    <row r="784" spans="1:14" x14ac:dyDescent="0.25">
      <c r="A784" s="69" t="s">
        <v>99</v>
      </c>
      <c r="B784" s="180">
        <v>3131</v>
      </c>
      <c r="C784" s="180" t="s">
        <v>101</v>
      </c>
      <c r="D784" s="64" t="s">
        <v>155</v>
      </c>
      <c r="E784" s="181"/>
      <c r="F784" s="181"/>
      <c r="G784" s="181"/>
      <c r="H784" s="181"/>
      <c r="I784" s="181"/>
      <c r="J784" s="74"/>
      <c r="K784" s="74">
        <f t="shared" si="123"/>
        <v>1391.875</v>
      </c>
      <c r="L784" s="182">
        <v>16702.5</v>
      </c>
      <c r="M784" s="177"/>
      <c r="N784" s="84"/>
    </row>
    <row r="785" spans="1:14" x14ac:dyDescent="0.25">
      <c r="A785" s="69" t="s">
        <v>99</v>
      </c>
      <c r="B785" s="180">
        <v>3141</v>
      </c>
      <c r="C785" s="180" t="s">
        <v>101</v>
      </c>
      <c r="D785" s="64" t="s">
        <v>156</v>
      </c>
      <c r="E785" s="181"/>
      <c r="F785" s="181"/>
      <c r="G785" s="181"/>
      <c r="H785" s="181"/>
      <c r="I785" s="181"/>
      <c r="J785" s="74"/>
      <c r="K785" s="74">
        <f t="shared" si="123"/>
        <v>2846.9991666666665</v>
      </c>
      <c r="L785" s="182">
        <v>34163.99</v>
      </c>
      <c r="M785" s="177"/>
      <c r="N785" s="84"/>
    </row>
    <row r="786" spans="1:14" x14ac:dyDescent="0.25">
      <c r="A786" s="69" t="s">
        <v>99</v>
      </c>
      <c r="B786" s="180">
        <v>3171</v>
      </c>
      <c r="C786" s="180" t="s">
        <v>101</v>
      </c>
      <c r="D786" s="64" t="s">
        <v>159</v>
      </c>
      <c r="E786" s="181"/>
      <c r="F786" s="181"/>
      <c r="G786" s="181"/>
      <c r="H786" s="181"/>
      <c r="I786" s="181"/>
      <c r="J786" s="74"/>
      <c r="K786" s="74">
        <f t="shared" si="123"/>
        <v>1050</v>
      </c>
      <c r="L786" s="182">
        <v>12600</v>
      </c>
      <c r="M786" s="177"/>
      <c r="N786" s="84"/>
    </row>
    <row r="787" spans="1:14" x14ac:dyDescent="0.25">
      <c r="A787" s="69" t="s">
        <v>99</v>
      </c>
      <c r="B787" s="180">
        <v>3361</v>
      </c>
      <c r="C787" s="180" t="s">
        <v>101</v>
      </c>
      <c r="D787" s="64" t="s">
        <v>136</v>
      </c>
      <c r="E787" s="181"/>
      <c r="F787" s="181"/>
      <c r="G787" s="181"/>
      <c r="H787" s="181"/>
      <c r="I787" s="181"/>
      <c r="J787" s="74"/>
      <c r="K787" s="74">
        <f t="shared" si="123"/>
        <v>6043.1875</v>
      </c>
      <c r="L787" s="182">
        <v>72518.25</v>
      </c>
      <c r="M787" s="177"/>
      <c r="N787" s="84"/>
    </row>
    <row r="788" spans="1:14" x14ac:dyDescent="0.25">
      <c r="A788" s="69" t="s">
        <v>99</v>
      </c>
      <c r="B788" s="180">
        <v>3362</v>
      </c>
      <c r="C788" s="180" t="s">
        <v>101</v>
      </c>
      <c r="D788" s="64" t="s">
        <v>199</v>
      </c>
      <c r="E788" s="181"/>
      <c r="F788" s="181"/>
      <c r="G788" s="181"/>
      <c r="H788" s="181"/>
      <c r="I788" s="181"/>
      <c r="J788" s="74"/>
      <c r="K788" s="74">
        <f t="shared" si="123"/>
        <v>64375</v>
      </c>
      <c r="L788" s="182">
        <v>772500</v>
      </c>
      <c r="M788" s="177"/>
      <c r="N788" s="84"/>
    </row>
    <row r="789" spans="1:14" x14ac:dyDescent="0.25">
      <c r="A789" s="69" t="s">
        <v>99</v>
      </c>
      <c r="B789" s="180">
        <v>3521</v>
      </c>
      <c r="C789" s="180" t="s">
        <v>101</v>
      </c>
      <c r="D789" s="64" t="s">
        <v>138</v>
      </c>
      <c r="E789" s="181"/>
      <c r="F789" s="181"/>
      <c r="G789" s="181"/>
      <c r="H789" s="181"/>
      <c r="I789" s="181"/>
      <c r="J789" s="74"/>
      <c r="K789" s="74">
        <f t="shared" si="123"/>
        <v>2441.5625</v>
      </c>
      <c r="L789" s="182">
        <v>29298.75</v>
      </c>
      <c r="M789" s="177"/>
      <c r="N789" s="84"/>
    </row>
    <row r="790" spans="1:14" x14ac:dyDescent="0.25">
      <c r="A790" s="69" t="s">
        <v>99</v>
      </c>
      <c r="B790" s="180">
        <v>3531</v>
      </c>
      <c r="C790" s="180" t="s">
        <v>101</v>
      </c>
      <c r="D790" s="64" t="s">
        <v>312</v>
      </c>
      <c r="E790" s="181"/>
      <c r="F790" s="181"/>
      <c r="G790" s="181"/>
      <c r="H790" s="181"/>
      <c r="I790" s="181"/>
      <c r="J790" s="74"/>
      <c r="K790" s="74">
        <f t="shared" si="123"/>
        <v>950</v>
      </c>
      <c r="L790" s="182">
        <v>11400</v>
      </c>
      <c r="M790" s="177"/>
      <c r="N790" s="84"/>
    </row>
    <row r="791" spans="1:14" x14ac:dyDescent="0.25">
      <c r="A791" s="69" t="s">
        <v>99</v>
      </c>
      <c r="B791" s="180">
        <v>3581</v>
      </c>
      <c r="C791" s="180" t="s">
        <v>101</v>
      </c>
      <c r="D791" s="64" t="s">
        <v>274</v>
      </c>
      <c r="E791" s="181"/>
      <c r="F791" s="181"/>
      <c r="G791" s="181"/>
      <c r="H791" s="181"/>
      <c r="I791" s="181"/>
      <c r="J791" s="74"/>
      <c r="K791" s="74">
        <f t="shared" si="123"/>
        <v>1400</v>
      </c>
      <c r="L791" s="182">
        <v>16800</v>
      </c>
      <c r="M791" s="177"/>
      <c r="N791" s="84"/>
    </row>
    <row r="792" spans="1:14" x14ac:dyDescent="0.25">
      <c r="A792" s="69" t="s">
        <v>99</v>
      </c>
      <c r="B792" s="180">
        <v>3721</v>
      </c>
      <c r="C792" s="180" t="s">
        <v>101</v>
      </c>
      <c r="D792" s="64" t="s">
        <v>142</v>
      </c>
      <c r="E792" s="181"/>
      <c r="F792" s="181"/>
      <c r="G792" s="181"/>
      <c r="H792" s="181"/>
      <c r="I792" s="181"/>
      <c r="J792" s="74"/>
      <c r="K792" s="74">
        <f t="shared" si="123"/>
        <v>7375</v>
      </c>
      <c r="L792" s="182">
        <v>88500</v>
      </c>
      <c r="M792" s="177"/>
      <c r="N792" s="84"/>
    </row>
    <row r="793" spans="1:14" x14ac:dyDescent="0.25">
      <c r="A793" s="69" t="s">
        <v>99</v>
      </c>
      <c r="B793" s="180">
        <v>3751</v>
      </c>
      <c r="C793" s="180" t="s">
        <v>101</v>
      </c>
      <c r="D793" s="64" t="s">
        <v>144</v>
      </c>
      <c r="E793" s="181"/>
      <c r="F793" s="181"/>
      <c r="G793" s="181"/>
      <c r="H793" s="181"/>
      <c r="I793" s="181"/>
      <c r="J793" s="74"/>
      <c r="K793" s="74">
        <f t="shared" si="123"/>
        <v>3125</v>
      </c>
      <c r="L793" s="182">
        <v>37500</v>
      </c>
      <c r="M793" s="177"/>
      <c r="N793" s="84"/>
    </row>
    <row r="794" spans="1:14" x14ac:dyDescent="0.25">
      <c r="A794" s="69" t="s">
        <v>99</v>
      </c>
      <c r="B794" s="180">
        <v>3922</v>
      </c>
      <c r="C794" s="180" t="s">
        <v>101</v>
      </c>
      <c r="D794" s="64" t="s">
        <v>399</v>
      </c>
      <c r="E794" s="181"/>
      <c r="F794" s="181"/>
      <c r="G794" s="181"/>
      <c r="H794" s="181"/>
      <c r="I794" s="181"/>
      <c r="J794" s="74"/>
      <c r="K794" s="74">
        <f t="shared" si="123"/>
        <v>5439.75</v>
      </c>
      <c r="L794" s="182">
        <v>65277</v>
      </c>
      <c r="M794" s="177"/>
      <c r="N794" s="84"/>
    </row>
    <row r="795" spans="1:14" x14ac:dyDescent="0.25">
      <c r="A795" s="69"/>
      <c r="B795" s="69"/>
      <c r="C795" s="183"/>
      <c r="D795" s="181"/>
      <c r="E795" s="184" t="s">
        <v>123</v>
      </c>
      <c r="F795" s="181"/>
      <c r="G795" s="181"/>
      <c r="H795" s="181"/>
      <c r="I795" s="184"/>
      <c r="J795" s="372"/>
      <c r="K795" s="371">
        <f>SUM(K783:K794)</f>
        <v>166027.54083333333</v>
      </c>
      <c r="L795" s="371">
        <f>SUM(L783:L794)</f>
        <v>1992330.49</v>
      </c>
      <c r="M795" s="177"/>
      <c r="N795" s="84"/>
    </row>
    <row r="796" spans="1:14" x14ac:dyDescent="0.25">
      <c r="A796" s="69"/>
      <c r="B796" s="69"/>
      <c r="C796" s="183"/>
      <c r="D796" s="181"/>
      <c r="E796" s="181"/>
      <c r="F796" s="181"/>
      <c r="G796" s="181"/>
      <c r="H796" s="181"/>
      <c r="I796" s="181"/>
      <c r="J796" s="181"/>
      <c r="K796" s="181"/>
      <c r="L796" s="371"/>
      <c r="M796" s="177"/>
      <c r="N796" s="84"/>
    </row>
    <row r="797" spans="1:14" x14ac:dyDescent="0.25">
      <c r="A797" s="69"/>
      <c r="B797" s="183"/>
      <c r="C797" s="183"/>
      <c r="D797" s="181"/>
      <c r="E797" s="184" t="s">
        <v>146</v>
      </c>
      <c r="F797" s="181"/>
      <c r="G797" s="181"/>
      <c r="H797" s="181"/>
      <c r="I797" s="184"/>
      <c r="J797" s="191"/>
      <c r="K797" s="191">
        <f>SUM(K773+K781+K795)</f>
        <v>3865072.3458333332</v>
      </c>
      <c r="L797" s="191">
        <f>SUM(L773+L781+L795)</f>
        <v>46380868.150000006</v>
      </c>
      <c r="M797" s="177"/>
      <c r="N797" s="84"/>
    </row>
    <row r="798" spans="1:14" x14ac:dyDescent="0.25">
      <c r="A798" s="69"/>
      <c r="B798" s="183"/>
      <c r="C798" s="183"/>
      <c r="D798" s="181"/>
      <c r="E798" s="181"/>
      <c r="F798" s="181"/>
      <c r="G798" s="181"/>
      <c r="H798" s="181"/>
      <c r="I798" s="181"/>
      <c r="J798" s="182"/>
      <c r="K798" s="182"/>
      <c r="L798" s="182"/>
      <c r="M798" s="177"/>
      <c r="N798" s="84"/>
    </row>
    <row r="799" spans="1:14" x14ac:dyDescent="0.25">
      <c r="A799" s="359" t="s">
        <v>82</v>
      </c>
      <c r="B799" s="361">
        <v>1</v>
      </c>
      <c r="C799" s="361"/>
      <c r="D799" s="184" t="s">
        <v>83</v>
      </c>
      <c r="E799" s="184"/>
      <c r="F799" s="184"/>
      <c r="G799" s="184"/>
      <c r="H799" s="184"/>
      <c r="I799" s="184"/>
      <c r="J799" s="191"/>
      <c r="K799" s="191"/>
      <c r="L799" s="191"/>
      <c r="M799" s="177"/>
      <c r="N799" s="84"/>
    </row>
    <row r="800" spans="1:14" x14ac:dyDescent="0.25">
      <c r="A800" s="359" t="s">
        <v>84</v>
      </c>
      <c r="B800" s="361">
        <v>5</v>
      </c>
      <c r="C800" s="361"/>
      <c r="D800" s="184" t="s">
        <v>432</v>
      </c>
      <c r="E800" s="184"/>
      <c r="F800" s="184"/>
      <c r="G800" s="184"/>
      <c r="H800" s="184"/>
      <c r="I800" s="184"/>
      <c r="J800" s="191"/>
      <c r="K800" s="191"/>
      <c r="L800" s="191"/>
      <c r="M800" s="177"/>
      <c r="N800" s="84"/>
    </row>
    <row r="801" spans="1:14" x14ac:dyDescent="0.25">
      <c r="A801" s="359" t="s">
        <v>87</v>
      </c>
      <c r="B801" s="361">
        <v>2</v>
      </c>
      <c r="C801" s="361"/>
      <c r="D801" s="184" t="s">
        <v>433</v>
      </c>
      <c r="E801" s="184"/>
      <c r="F801" s="184"/>
      <c r="G801" s="184"/>
      <c r="H801" s="184"/>
      <c r="I801" s="184"/>
      <c r="J801" s="191"/>
      <c r="K801" s="191"/>
      <c r="L801" s="191"/>
      <c r="M801" s="177"/>
      <c r="N801" s="84"/>
    </row>
    <row r="802" spans="1:14" x14ac:dyDescent="0.25">
      <c r="A802" s="359" t="s">
        <v>90</v>
      </c>
      <c r="B802" s="360" t="s">
        <v>72</v>
      </c>
      <c r="C802" s="360"/>
      <c r="D802" s="184" t="s">
        <v>73</v>
      </c>
      <c r="E802" s="184"/>
      <c r="F802" s="184"/>
      <c r="G802" s="184"/>
      <c r="H802" s="184"/>
      <c r="I802" s="184"/>
      <c r="J802" s="191"/>
      <c r="K802" s="191"/>
      <c r="L802" s="191"/>
      <c r="M802" s="177"/>
      <c r="N802" s="84"/>
    </row>
    <row r="803" spans="1:14" x14ac:dyDescent="0.25">
      <c r="A803" s="359" t="s">
        <v>93</v>
      </c>
      <c r="B803" s="360" t="s">
        <v>130</v>
      </c>
      <c r="C803" s="360"/>
      <c r="D803" s="184" t="s">
        <v>434</v>
      </c>
      <c r="E803" s="184"/>
      <c r="F803" s="184"/>
      <c r="G803" s="184"/>
      <c r="H803" s="184"/>
      <c r="I803" s="184"/>
      <c r="J803" s="191"/>
      <c r="K803" s="191"/>
      <c r="L803" s="191"/>
      <c r="M803" s="177"/>
      <c r="N803" s="84"/>
    </row>
    <row r="804" spans="1:14" x14ac:dyDescent="0.25">
      <c r="A804" s="382"/>
      <c r="B804" s="360"/>
      <c r="C804" s="360"/>
      <c r="D804" s="184"/>
      <c r="E804" s="184"/>
      <c r="F804" s="184"/>
      <c r="G804" s="184"/>
      <c r="H804" s="184"/>
      <c r="I804" s="184"/>
      <c r="J804" s="191"/>
      <c r="K804" s="191"/>
      <c r="L804" s="191"/>
      <c r="M804" s="177"/>
      <c r="N804" s="84"/>
    </row>
    <row r="805" spans="1:14" x14ac:dyDescent="0.25">
      <c r="A805" s="69"/>
      <c r="B805" s="183"/>
      <c r="C805" s="364" t="s">
        <v>455</v>
      </c>
      <c r="D805" s="184" t="s">
        <v>96</v>
      </c>
      <c r="E805" s="365" t="s">
        <v>456</v>
      </c>
      <c r="F805" s="181"/>
      <c r="G805" s="181"/>
      <c r="H805" s="181"/>
      <c r="I805" s="181"/>
      <c r="J805" s="181"/>
      <c r="K805" s="181"/>
      <c r="L805" s="372"/>
      <c r="M805" s="177"/>
      <c r="N805" s="84"/>
    </row>
    <row r="806" spans="1:14" x14ac:dyDescent="0.25">
      <c r="A806" s="69"/>
      <c r="B806" s="183"/>
      <c r="C806" s="69"/>
      <c r="D806" s="69"/>
      <c r="E806" s="181"/>
      <c r="F806" s="181"/>
      <c r="G806" s="181"/>
      <c r="H806" s="181"/>
      <c r="I806" s="181"/>
      <c r="J806" s="181"/>
      <c r="K806" s="181"/>
      <c r="L806" s="372"/>
      <c r="M806" s="177"/>
      <c r="N806" s="84"/>
    </row>
    <row r="807" spans="1:14" x14ac:dyDescent="0.25">
      <c r="A807" s="69" t="s">
        <v>99</v>
      </c>
      <c r="B807" s="367" t="s">
        <v>100</v>
      </c>
      <c r="C807" s="180" t="s">
        <v>101</v>
      </c>
      <c r="D807" s="368" t="s">
        <v>102</v>
      </c>
      <c r="E807" s="181"/>
      <c r="F807" s="181"/>
      <c r="G807" s="181"/>
      <c r="H807" s="181"/>
      <c r="I807" s="181"/>
      <c r="J807" s="182"/>
      <c r="K807" s="182">
        <f t="shared" ref="K807:K815" si="124">L807/12</f>
        <v>1069115.1599999999</v>
      </c>
      <c r="L807" s="375">
        <v>12829381.92</v>
      </c>
      <c r="M807" s="177"/>
      <c r="N807" s="84"/>
    </row>
    <row r="808" spans="1:14" x14ac:dyDescent="0.25">
      <c r="A808" s="69" t="s">
        <v>99</v>
      </c>
      <c r="B808" s="367" t="s">
        <v>106</v>
      </c>
      <c r="C808" s="180" t="s">
        <v>101</v>
      </c>
      <c r="D808" s="368" t="s">
        <v>107</v>
      </c>
      <c r="E808" s="181"/>
      <c r="F808" s="181"/>
      <c r="G808" s="181"/>
      <c r="H808" s="181"/>
      <c r="I808" s="181"/>
      <c r="J808" s="182"/>
      <c r="K808" s="182">
        <f t="shared" si="124"/>
        <v>94817.36</v>
      </c>
      <c r="L808" s="375">
        <v>1137808.32</v>
      </c>
      <c r="M808" s="177"/>
      <c r="N808" s="84"/>
    </row>
    <row r="809" spans="1:14" x14ac:dyDescent="0.25">
      <c r="A809" s="69" t="s">
        <v>99</v>
      </c>
      <c r="B809" s="367" t="s">
        <v>108</v>
      </c>
      <c r="C809" s="180" t="s">
        <v>101</v>
      </c>
      <c r="D809" s="368" t="s">
        <v>109</v>
      </c>
      <c r="E809" s="181"/>
      <c r="F809" s="181"/>
      <c r="G809" s="181"/>
      <c r="H809" s="181"/>
      <c r="I809" s="181"/>
      <c r="J809" s="182"/>
      <c r="K809" s="182">
        <f t="shared" si="124"/>
        <v>64806.9</v>
      </c>
      <c r="L809" s="375">
        <v>777682.8</v>
      </c>
      <c r="M809" s="177"/>
      <c r="N809" s="84"/>
    </row>
    <row r="810" spans="1:14" x14ac:dyDescent="0.25">
      <c r="A810" s="69" t="s">
        <v>99</v>
      </c>
      <c r="B810" s="367" t="s">
        <v>110</v>
      </c>
      <c r="C810" s="180" t="s">
        <v>101</v>
      </c>
      <c r="D810" s="368" t="s">
        <v>111</v>
      </c>
      <c r="E810" s="181"/>
      <c r="F810" s="181"/>
      <c r="G810" s="181"/>
      <c r="H810" s="181"/>
      <c r="I810" s="181"/>
      <c r="J810" s="182"/>
      <c r="K810" s="182">
        <f t="shared" si="124"/>
        <v>16025</v>
      </c>
      <c r="L810" s="375">
        <v>192300</v>
      </c>
      <c r="M810" s="177"/>
      <c r="N810" s="84"/>
    </row>
    <row r="811" spans="1:14" x14ac:dyDescent="0.25">
      <c r="A811" s="69" t="s">
        <v>99</v>
      </c>
      <c r="B811" s="367" t="s">
        <v>112</v>
      </c>
      <c r="C811" s="180" t="s">
        <v>101</v>
      </c>
      <c r="D811" s="368" t="s">
        <v>113</v>
      </c>
      <c r="E811" s="181"/>
      <c r="F811" s="181"/>
      <c r="G811" s="181"/>
      <c r="H811" s="181"/>
      <c r="I811" s="181"/>
      <c r="J811" s="182"/>
      <c r="K811" s="182">
        <f t="shared" si="124"/>
        <v>25218.573333333334</v>
      </c>
      <c r="L811" s="375">
        <v>302622.88</v>
      </c>
      <c r="M811" s="177"/>
      <c r="N811" s="84"/>
    </row>
    <row r="812" spans="1:14" x14ac:dyDescent="0.25">
      <c r="A812" s="69" t="s">
        <v>99</v>
      </c>
      <c r="B812" s="367" t="s">
        <v>114</v>
      </c>
      <c r="C812" s="180" t="s">
        <v>101</v>
      </c>
      <c r="D812" s="368" t="s">
        <v>115</v>
      </c>
      <c r="E812" s="181"/>
      <c r="F812" s="181"/>
      <c r="G812" s="181"/>
      <c r="H812" s="181"/>
      <c r="I812" s="181"/>
      <c r="J812" s="182"/>
      <c r="K812" s="182">
        <f t="shared" si="124"/>
        <v>223528.33083333334</v>
      </c>
      <c r="L812" s="375">
        <v>2682339.9700000002</v>
      </c>
      <c r="M812" s="177"/>
      <c r="N812" s="84"/>
    </row>
    <row r="813" spans="1:14" x14ac:dyDescent="0.25">
      <c r="A813" s="69" t="s">
        <v>99</v>
      </c>
      <c r="B813" s="367" t="s">
        <v>117</v>
      </c>
      <c r="C813" s="180" t="s">
        <v>101</v>
      </c>
      <c r="D813" s="368" t="s">
        <v>118</v>
      </c>
      <c r="E813" s="181"/>
      <c r="F813" s="181"/>
      <c r="G813" s="181"/>
      <c r="H813" s="181"/>
      <c r="I813" s="181"/>
      <c r="J813" s="182"/>
      <c r="K813" s="182">
        <f t="shared" si="124"/>
        <v>118346.09999999999</v>
      </c>
      <c r="L813" s="375">
        <v>1420153.2</v>
      </c>
      <c r="M813" s="177"/>
      <c r="N813" s="84"/>
    </row>
    <row r="814" spans="1:14" x14ac:dyDescent="0.25">
      <c r="A814" s="69" t="s">
        <v>99</v>
      </c>
      <c r="B814" s="367" t="s">
        <v>119</v>
      </c>
      <c r="C814" s="180" t="s">
        <v>101</v>
      </c>
      <c r="D814" s="368" t="s">
        <v>120</v>
      </c>
      <c r="E814" s="181"/>
      <c r="F814" s="181"/>
      <c r="G814" s="181"/>
      <c r="H814" s="181"/>
      <c r="I814" s="181"/>
      <c r="J814" s="182"/>
      <c r="K814" s="182">
        <f t="shared" si="124"/>
        <v>60800</v>
      </c>
      <c r="L814" s="375">
        <v>729600</v>
      </c>
      <c r="M814" s="177"/>
      <c r="N814" s="84"/>
    </row>
    <row r="815" spans="1:14" x14ac:dyDescent="0.25">
      <c r="A815" s="69" t="s">
        <v>99</v>
      </c>
      <c r="B815" s="367" t="s">
        <v>121</v>
      </c>
      <c r="C815" s="180" t="s">
        <v>101</v>
      </c>
      <c r="D815" s="368" t="s">
        <v>122</v>
      </c>
      <c r="E815" s="181"/>
      <c r="F815" s="181"/>
      <c r="G815" s="181"/>
      <c r="H815" s="181"/>
      <c r="I815" s="181"/>
      <c r="J815" s="182"/>
      <c r="K815" s="182">
        <f t="shared" si="124"/>
        <v>25984.166666666668</v>
      </c>
      <c r="L815" s="375">
        <v>311810</v>
      </c>
      <c r="M815" s="177"/>
      <c r="N815" s="84"/>
    </row>
    <row r="816" spans="1:14" x14ac:dyDescent="0.25">
      <c r="A816" s="69"/>
      <c r="B816" s="183"/>
      <c r="C816" s="69"/>
      <c r="D816" s="69"/>
      <c r="E816" s="184" t="s">
        <v>123</v>
      </c>
      <c r="F816" s="181"/>
      <c r="G816" s="181"/>
      <c r="H816" s="181"/>
      <c r="I816" s="184"/>
      <c r="J816" s="185"/>
      <c r="K816" s="185">
        <f t="shared" ref="K816:L816" si="125">SUM(K807:K815)</f>
        <v>1698641.5908333333</v>
      </c>
      <c r="L816" s="185">
        <f t="shared" si="125"/>
        <v>20383699.09</v>
      </c>
      <c r="M816" s="177"/>
      <c r="N816" s="84"/>
    </row>
    <row r="817" spans="1:14" x14ac:dyDescent="0.25">
      <c r="A817" s="69"/>
      <c r="B817" s="183"/>
      <c r="C817" s="69"/>
      <c r="D817" s="69"/>
      <c r="E817" s="181"/>
      <c r="F817" s="181"/>
      <c r="G817" s="181"/>
      <c r="H817" s="181"/>
      <c r="I817" s="181"/>
      <c r="J817" s="181"/>
      <c r="K817" s="181"/>
      <c r="L817" s="372"/>
      <c r="M817" s="177"/>
      <c r="N817" s="84"/>
    </row>
    <row r="818" spans="1:14" x14ac:dyDescent="0.25">
      <c r="A818" s="69" t="s">
        <v>99</v>
      </c>
      <c r="B818" s="180">
        <v>2111</v>
      </c>
      <c r="C818" s="180" t="s">
        <v>101</v>
      </c>
      <c r="D818" s="64" t="s">
        <v>125</v>
      </c>
      <c r="E818" s="181"/>
      <c r="F818" s="181"/>
      <c r="G818" s="181"/>
      <c r="H818" s="181"/>
      <c r="I818" s="181"/>
      <c r="J818" s="74"/>
      <c r="K818" s="74">
        <f t="shared" ref="K818:K820" si="126">L818/12</f>
        <v>3541.6666666666665</v>
      </c>
      <c r="L818" s="182">
        <v>42500</v>
      </c>
      <c r="M818" s="177"/>
      <c r="N818" s="84"/>
    </row>
    <row r="819" spans="1:14" x14ac:dyDescent="0.25">
      <c r="A819" s="69" t="s">
        <v>99</v>
      </c>
      <c r="B819" s="180">
        <v>2141</v>
      </c>
      <c r="C819" s="180" t="s">
        <v>101</v>
      </c>
      <c r="D819" s="64" t="s">
        <v>168</v>
      </c>
      <c r="E819" s="181"/>
      <c r="F819" s="181"/>
      <c r="G819" s="181"/>
      <c r="H819" s="181"/>
      <c r="I819" s="181"/>
      <c r="J819" s="74"/>
      <c r="K819" s="74">
        <f t="shared" si="126"/>
        <v>3192.5</v>
      </c>
      <c r="L819" s="182">
        <v>38310</v>
      </c>
      <c r="M819" s="177"/>
      <c r="N819" s="84"/>
    </row>
    <row r="820" spans="1:14" x14ac:dyDescent="0.25">
      <c r="A820" s="69" t="s">
        <v>99</v>
      </c>
      <c r="B820" s="180">
        <v>2911</v>
      </c>
      <c r="C820" s="180" t="s">
        <v>101</v>
      </c>
      <c r="D820" s="64" t="s">
        <v>148</v>
      </c>
      <c r="E820" s="181"/>
      <c r="F820" s="181"/>
      <c r="G820" s="181"/>
      <c r="H820" s="181"/>
      <c r="I820" s="181"/>
      <c r="J820" s="74"/>
      <c r="K820" s="74">
        <f t="shared" si="126"/>
        <v>1566.4791666666667</v>
      </c>
      <c r="L820" s="182">
        <v>18797.75</v>
      </c>
      <c r="M820" s="177"/>
      <c r="N820" s="84"/>
    </row>
    <row r="821" spans="1:14" x14ac:dyDescent="0.25">
      <c r="A821" s="69"/>
      <c r="B821" s="69"/>
      <c r="C821" s="183"/>
      <c r="D821" s="181"/>
      <c r="E821" s="184" t="s">
        <v>123</v>
      </c>
      <c r="F821" s="181"/>
      <c r="G821" s="181"/>
      <c r="H821" s="181"/>
      <c r="I821" s="184"/>
      <c r="J821" s="371"/>
      <c r="K821" s="371">
        <f t="shared" ref="K821:L821" si="127">SUM(K818:K820)</f>
        <v>8300.6458333333321</v>
      </c>
      <c r="L821" s="371">
        <f t="shared" si="127"/>
        <v>99607.75</v>
      </c>
      <c r="M821" s="177"/>
      <c r="N821" s="84"/>
    </row>
    <row r="822" spans="1:14" x14ac:dyDescent="0.25">
      <c r="A822" s="69"/>
      <c r="B822" s="69"/>
      <c r="C822" s="183"/>
      <c r="D822" s="181"/>
      <c r="E822" s="181"/>
      <c r="F822" s="181"/>
      <c r="G822" s="181"/>
      <c r="H822" s="181"/>
      <c r="I822" s="184"/>
      <c r="J822" s="372"/>
      <c r="K822" s="372"/>
      <c r="L822" s="371"/>
      <c r="M822" s="177"/>
      <c r="N822" s="84"/>
    </row>
    <row r="823" spans="1:14" x14ac:dyDescent="0.25">
      <c r="A823" s="69" t="s">
        <v>99</v>
      </c>
      <c r="B823" s="180">
        <v>3361</v>
      </c>
      <c r="C823" s="180" t="s">
        <v>101</v>
      </c>
      <c r="D823" s="64" t="s">
        <v>136</v>
      </c>
      <c r="E823" s="181"/>
      <c r="F823" s="181"/>
      <c r="G823" s="181"/>
      <c r="H823" s="181"/>
      <c r="I823" s="181"/>
      <c r="J823" s="74"/>
      <c r="K823" s="74">
        <f t="shared" ref="K823:K830" si="128">L823/12</f>
        <v>13125</v>
      </c>
      <c r="L823" s="182">
        <v>157500</v>
      </c>
      <c r="M823" s="177"/>
      <c r="N823" s="84"/>
    </row>
    <row r="824" spans="1:14" x14ac:dyDescent="0.25">
      <c r="A824" s="69" t="s">
        <v>99</v>
      </c>
      <c r="B824" s="180">
        <v>3362</v>
      </c>
      <c r="C824" s="180" t="s">
        <v>101</v>
      </c>
      <c r="D824" s="64" t="s">
        <v>199</v>
      </c>
      <c r="E824" s="181"/>
      <c r="F824" s="181"/>
      <c r="G824" s="181"/>
      <c r="H824" s="181"/>
      <c r="I824" s="181"/>
      <c r="J824" s="182"/>
      <c r="K824" s="74">
        <f t="shared" si="128"/>
        <v>1000</v>
      </c>
      <c r="L824" s="182">
        <v>12000</v>
      </c>
      <c r="M824" s="177"/>
      <c r="N824" s="84"/>
    </row>
    <row r="825" spans="1:14" x14ac:dyDescent="0.25">
      <c r="A825" s="69" t="s">
        <v>99</v>
      </c>
      <c r="B825" s="180">
        <v>3521</v>
      </c>
      <c r="C825" s="180" t="s">
        <v>101</v>
      </c>
      <c r="D825" s="64" t="s">
        <v>138</v>
      </c>
      <c r="E825" s="181"/>
      <c r="F825" s="181"/>
      <c r="G825" s="181"/>
      <c r="H825" s="181"/>
      <c r="I825" s="181"/>
      <c r="J825" s="74"/>
      <c r="K825" s="74">
        <f t="shared" si="128"/>
        <v>1773.125</v>
      </c>
      <c r="L825" s="182">
        <v>21277.5</v>
      </c>
      <c r="M825" s="177"/>
      <c r="N825" s="84"/>
    </row>
    <row r="826" spans="1:14" x14ac:dyDescent="0.25">
      <c r="A826" s="69" t="s">
        <v>99</v>
      </c>
      <c r="B826" s="180">
        <v>3711</v>
      </c>
      <c r="C826" s="180" t="s">
        <v>101</v>
      </c>
      <c r="D826" s="64" t="s">
        <v>140</v>
      </c>
      <c r="E826" s="181"/>
      <c r="F826" s="181"/>
      <c r="G826" s="181"/>
      <c r="H826" s="181"/>
      <c r="I826" s="181"/>
      <c r="J826" s="74"/>
      <c r="K826" s="74">
        <f t="shared" si="128"/>
        <v>875</v>
      </c>
      <c r="L826" s="182">
        <v>10500</v>
      </c>
      <c r="M826" s="177"/>
      <c r="N826" s="84"/>
    </row>
    <row r="827" spans="1:14" x14ac:dyDescent="0.25">
      <c r="A827" s="69" t="s">
        <v>99</v>
      </c>
      <c r="B827" s="180">
        <v>3721</v>
      </c>
      <c r="C827" s="180" t="s">
        <v>101</v>
      </c>
      <c r="D827" s="64" t="s">
        <v>142</v>
      </c>
      <c r="E827" s="181"/>
      <c r="F827" s="181"/>
      <c r="G827" s="181"/>
      <c r="H827" s="181"/>
      <c r="I827" s="181"/>
      <c r="J827" s="74"/>
      <c r="K827" s="74">
        <f t="shared" si="128"/>
        <v>2562.5</v>
      </c>
      <c r="L827" s="182">
        <v>30750</v>
      </c>
      <c r="M827" s="177"/>
      <c r="N827" s="84"/>
    </row>
    <row r="828" spans="1:14" x14ac:dyDescent="0.25">
      <c r="A828" s="69" t="s">
        <v>99</v>
      </c>
      <c r="B828" s="180">
        <v>3751</v>
      </c>
      <c r="C828" s="180" t="s">
        <v>101</v>
      </c>
      <c r="D828" s="64" t="s">
        <v>144</v>
      </c>
      <c r="E828" s="181"/>
      <c r="F828" s="181"/>
      <c r="G828" s="181"/>
      <c r="H828" s="181"/>
      <c r="I828" s="181"/>
      <c r="J828" s="74"/>
      <c r="K828" s="74">
        <f t="shared" si="128"/>
        <v>1875</v>
      </c>
      <c r="L828" s="182">
        <v>22500</v>
      </c>
      <c r="M828" s="177"/>
      <c r="N828" s="84"/>
    </row>
    <row r="829" spans="1:14" x14ac:dyDescent="0.25">
      <c r="A829" s="69" t="s">
        <v>99</v>
      </c>
      <c r="B829" s="180">
        <v>3821</v>
      </c>
      <c r="C829" s="180" t="s">
        <v>101</v>
      </c>
      <c r="D829" s="64" t="s">
        <v>167</v>
      </c>
      <c r="E829" s="181"/>
      <c r="F829" s="181"/>
      <c r="G829" s="181"/>
      <c r="H829" s="181"/>
      <c r="I829" s="181"/>
      <c r="J829" s="74"/>
      <c r="K829" s="74">
        <f t="shared" si="128"/>
        <v>1034.1666666666667</v>
      </c>
      <c r="L829" s="182">
        <v>12410</v>
      </c>
      <c r="M829" s="177"/>
      <c r="N829" s="84"/>
    </row>
    <row r="830" spans="1:14" x14ac:dyDescent="0.25">
      <c r="A830" s="69" t="s">
        <v>99</v>
      </c>
      <c r="B830" s="180">
        <v>3981</v>
      </c>
      <c r="C830" s="180" t="s">
        <v>101</v>
      </c>
      <c r="D830" s="64" t="s">
        <v>458</v>
      </c>
      <c r="E830" s="181"/>
      <c r="F830" s="181"/>
      <c r="G830" s="181"/>
      <c r="H830" s="181"/>
      <c r="I830" s="181"/>
      <c r="J830" s="74"/>
      <c r="K830" s="74">
        <f t="shared" si="128"/>
        <v>416666.66666666669</v>
      </c>
      <c r="L830" s="182">
        <v>5000000</v>
      </c>
      <c r="M830" s="177"/>
      <c r="N830" s="84"/>
    </row>
    <row r="831" spans="1:14" x14ac:dyDescent="0.25">
      <c r="A831" s="69"/>
      <c r="B831" s="69"/>
      <c r="C831" s="183"/>
      <c r="D831" s="181"/>
      <c r="E831" s="184" t="s">
        <v>123</v>
      </c>
      <c r="F831" s="181"/>
      <c r="G831" s="181"/>
      <c r="H831" s="181"/>
      <c r="I831" s="184"/>
      <c r="J831" s="371"/>
      <c r="K831" s="371">
        <f>SUM(K823:K830)</f>
        <v>438911.45833333337</v>
      </c>
      <c r="L831" s="371">
        <f>SUM(L823:L830)</f>
        <v>5266937.5</v>
      </c>
      <c r="M831" s="177"/>
      <c r="N831" s="84"/>
    </row>
    <row r="832" spans="1:14" x14ac:dyDescent="0.25">
      <c r="A832" s="69"/>
      <c r="B832" s="69"/>
      <c r="C832" s="183"/>
      <c r="D832" s="181"/>
      <c r="E832" s="181"/>
      <c r="F832" s="181"/>
      <c r="G832" s="181"/>
      <c r="H832" s="181"/>
      <c r="I832" s="184"/>
      <c r="J832" s="191"/>
      <c r="K832" s="191"/>
      <c r="L832" s="191"/>
      <c r="M832" s="177"/>
      <c r="N832" s="84"/>
    </row>
    <row r="833" spans="1:14" x14ac:dyDescent="0.25">
      <c r="A833" s="69"/>
      <c r="B833" s="373"/>
      <c r="C833" s="183"/>
      <c r="D833" s="181"/>
      <c r="E833" s="184" t="s">
        <v>146</v>
      </c>
      <c r="F833" s="181"/>
      <c r="G833" s="181"/>
      <c r="H833" s="181"/>
      <c r="I833" s="184"/>
      <c r="J833" s="191"/>
      <c r="K833" s="191">
        <f>SUM(K816+K821+K831)</f>
        <v>2145853.6949999998</v>
      </c>
      <c r="L833" s="191">
        <f>SUM(L816+L821+L831)</f>
        <v>25750244.34</v>
      </c>
      <c r="M833" s="177"/>
      <c r="N833" s="84"/>
    </row>
    <row r="834" spans="1:14" x14ac:dyDescent="0.25">
      <c r="A834" s="69"/>
      <c r="B834" s="69"/>
      <c r="C834" s="183"/>
      <c r="D834" s="181"/>
      <c r="E834" s="181"/>
      <c r="F834" s="181"/>
      <c r="G834" s="181"/>
      <c r="H834" s="181"/>
      <c r="I834" s="184"/>
      <c r="J834" s="191"/>
      <c r="K834" s="191"/>
      <c r="L834" s="191"/>
      <c r="M834" s="177"/>
      <c r="N834" s="84"/>
    </row>
    <row r="835" spans="1:14" x14ac:dyDescent="0.25">
      <c r="A835" s="359" t="s">
        <v>82</v>
      </c>
      <c r="B835" s="361">
        <v>1</v>
      </c>
      <c r="C835" s="361"/>
      <c r="D835" s="184" t="s">
        <v>83</v>
      </c>
      <c r="E835" s="184"/>
      <c r="F835" s="184"/>
      <c r="G835" s="184"/>
      <c r="H835" s="184"/>
      <c r="I835" s="184"/>
      <c r="J835" s="191"/>
      <c r="K835" s="191"/>
      <c r="L835" s="191"/>
      <c r="M835" s="177"/>
      <c r="N835" s="84"/>
    </row>
    <row r="836" spans="1:14" x14ac:dyDescent="0.25">
      <c r="A836" s="359" t="s">
        <v>84</v>
      </c>
      <c r="B836" s="361">
        <v>5</v>
      </c>
      <c r="C836" s="361"/>
      <c r="D836" s="184" t="s">
        <v>432</v>
      </c>
      <c r="E836" s="184"/>
      <c r="F836" s="184"/>
      <c r="G836" s="184"/>
      <c r="H836" s="184"/>
      <c r="I836" s="184"/>
      <c r="J836" s="191"/>
      <c r="K836" s="191"/>
      <c r="L836" s="191"/>
      <c r="M836" s="177"/>
      <c r="N836" s="84"/>
    </row>
    <row r="837" spans="1:14" x14ac:dyDescent="0.25">
      <c r="A837" s="359" t="s">
        <v>87</v>
      </c>
      <c r="B837" s="361">
        <v>2</v>
      </c>
      <c r="C837" s="361"/>
      <c r="D837" s="184" t="s">
        <v>433</v>
      </c>
      <c r="E837" s="184"/>
      <c r="F837" s="184"/>
      <c r="G837" s="184"/>
      <c r="H837" s="184"/>
      <c r="I837" s="184"/>
      <c r="J837" s="191"/>
      <c r="K837" s="191"/>
      <c r="L837" s="191"/>
      <c r="M837" s="177"/>
      <c r="N837" s="84"/>
    </row>
    <row r="838" spans="1:14" x14ac:dyDescent="0.25">
      <c r="A838" s="359" t="s">
        <v>90</v>
      </c>
      <c r="B838" s="360" t="s">
        <v>72</v>
      </c>
      <c r="C838" s="360"/>
      <c r="D838" s="184" t="s">
        <v>73</v>
      </c>
      <c r="E838" s="184"/>
      <c r="F838" s="184"/>
      <c r="G838" s="184"/>
      <c r="H838" s="184"/>
      <c r="I838" s="184"/>
      <c r="J838" s="191"/>
      <c r="K838" s="191"/>
      <c r="L838" s="191"/>
      <c r="M838" s="177"/>
      <c r="N838" s="84"/>
    </row>
    <row r="839" spans="1:14" x14ac:dyDescent="0.25">
      <c r="A839" s="359" t="s">
        <v>93</v>
      </c>
      <c r="B839" s="360" t="s">
        <v>130</v>
      </c>
      <c r="C839" s="360"/>
      <c r="D839" s="184" t="s">
        <v>434</v>
      </c>
      <c r="E839" s="184"/>
      <c r="F839" s="184"/>
      <c r="G839" s="184"/>
      <c r="H839" s="184"/>
      <c r="I839" s="184"/>
      <c r="J839" s="191"/>
      <c r="K839" s="191"/>
      <c r="L839" s="191"/>
      <c r="M839" s="177"/>
      <c r="N839" s="84"/>
    </row>
    <row r="840" spans="1:14" x14ac:dyDescent="0.25">
      <c r="A840" s="69"/>
      <c r="B840" s="69"/>
      <c r="C840" s="183"/>
      <c r="D840" s="181"/>
      <c r="E840" s="181"/>
      <c r="F840" s="181"/>
      <c r="G840" s="181"/>
      <c r="H840" s="181"/>
      <c r="I840" s="184"/>
      <c r="J840" s="191"/>
      <c r="K840" s="191"/>
      <c r="L840" s="191"/>
      <c r="M840" s="177"/>
      <c r="N840" s="84"/>
    </row>
    <row r="841" spans="1:14" x14ac:dyDescent="0.25">
      <c r="A841" s="69"/>
      <c r="B841" s="183"/>
      <c r="C841" s="364" t="s">
        <v>459</v>
      </c>
      <c r="D841" s="184" t="s">
        <v>96</v>
      </c>
      <c r="E841" s="365" t="s">
        <v>460</v>
      </c>
      <c r="F841" s="184"/>
      <c r="G841" s="184"/>
      <c r="H841" s="181"/>
      <c r="I841" s="181"/>
      <c r="J841" s="181"/>
      <c r="K841" s="181"/>
      <c r="L841" s="372"/>
      <c r="M841" s="177"/>
      <c r="N841" s="84"/>
    </row>
    <row r="842" spans="1:14" x14ac:dyDescent="0.25">
      <c r="A842" s="69"/>
      <c r="B842" s="183"/>
      <c r="C842" s="364"/>
      <c r="D842" s="184"/>
      <c r="E842" s="365"/>
      <c r="F842" s="184"/>
      <c r="G842" s="184"/>
      <c r="H842" s="181"/>
      <c r="I842" s="181"/>
      <c r="J842" s="181"/>
      <c r="K842" s="181"/>
      <c r="L842" s="372"/>
      <c r="M842" s="177"/>
      <c r="N842" s="84"/>
    </row>
    <row r="843" spans="1:14" x14ac:dyDescent="0.25">
      <c r="A843" s="69" t="s">
        <v>99</v>
      </c>
      <c r="B843" s="367" t="s">
        <v>100</v>
      </c>
      <c r="C843" s="180" t="s">
        <v>101</v>
      </c>
      <c r="D843" s="368" t="s">
        <v>102</v>
      </c>
      <c r="E843" s="181"/>
      <c r="F843" s="181"/>
      <c r="G843" s="181"/>
      <c r="H843" s="181"/>
      <c r="I843" s="181"/>
      <c r="J843" s="182"/>
      <c r="K843" s="182">
        <f t="shared" ref="K843:K851" si="129">L843/12</f>
        <v>536708.78</v>
      </c>
      <c r="L843" s="375">
        <v>6440505.3600000003</v>
      </c>
      <c r="M843" s="177"/>
      <c r="N843" s="84"/>
    </row>
    <row r="844" spans="1:14" x14ac:dyDescent="0.25">
      <c r="A844" s="69" t="s">
        <v>99</v>
      </c>
      <c r="B844" s="367" t="s">
        <v>106</v>
      </c>
      <c r="C844" s="180" t="s">
        <v>101</v>
      </c>
      <c r="D844" s="368" t="s">
        <v>107</v>
      </c>
      <c r="E844" s="181"/>
      <c r="F844" s="181"/>
      <c r="G844" s="181"/>
      <c r="H844" s="181"/>
      <c r="I844" s="181"/>
      <c r="J844" s="182"/>
      <c r="K844" s="182">
        <f t="shared" si="129"/>
        <v>11051.08</v>
      </c>
      <c r="L844" s="375">
        <v>132612.96</v>
      </c>
      <c r="M844" s="177"/>
      <c r="N844" s="84"/>
    </row>
    <row r="845" spans="1:14" x14ac:dyDescent="0.25">
      <c r="A845" s="69" t="s">
        <v>99</v>
      </c>
      <c r="B845" s="367" t="s">
        <v>108</v>
      </c>
      <c r="C845" s="180" t="s">
        <v>101</v>
      </c>
      <c r="D845" s="368" t="s">
        <v>109</v>
      </c>
      <c r="E845" s="181"/>
      <c r="F845" s="181"/>
      <c r="G845" s="181"/>
      <c r="H845" s="181"/>
      <c r="I845" s="181"/>
      <c r="J845" s="182"/>
      <c r="K845" s="182">
        <f t="shared" si="129"/>
        <v>10901.1</v>
      </c>
      <c r="L845" s="375">
        <v>130813.2</v>
      </c>
      <c r="M845" s="177"/>
      <c r="N845" s="84"/>
    </row>
    <row r="846" spans="1:14" x14ac:dyDescent="0.25">
      <c r="A846" s="69" t="s">
        <v>99</v>
      </c>
      <c r="B846" s="367" t="s">
        <v>110</v>
      </c>
      <c r="C846" s="180" t="s">
        <v>101</v>
      </c>
      <c r="D846" s="368" t="s">
        <v>111</v>
      </c>
      <c r="E846" s="181"/>
      <c r="F846" s="181"/>
      <c r="G846" s="181"/>
      <c r="H846" s="181"/>
      <c r="I846" s="181"/>
      <c r="J846" s="182"/>
      <c r="K846" s="182">
        <f t="shared" si="129"/>
        <v>8139</v>
      </c>
      <c r="L846" s="375">
        <v>97668</v>
      </c>
      <c r="M846" s="177"/>
      <c r="N846" s="84"/>
    </row>
    <row r="847" spans="1:14" x14ac:dyDescent="0.25">
      <c r="A847" s="69" t="s">
        <v>99</v>
      </c>
      <c r="B847" s="367" t="s">
        <v>112</v>
      </c>
      <c r="C847" s="180" t="s">
        <v>101</v>
      </c>
      <c r="D847" s="368" t="s">
        <v>113</v>
      </c>
      <c r="E847" s="181"/>
      <c r="F847" s="181"/>
      <c r="G847" s="181"/>
      <c r="H847" s="181"/>
      <c r="I847" s="181"/>
      <c r="J847" s="182"/>
      <c r="K847" s="182">
        <f t="shared" si="129"/>
        <v>11868.163333333332</v>
      </c>
      <c r="L847" s="375">
        <v>142417.96</v>
      </c>
      <c r="M847" s="177"/>
      <c r="N847" s="84"/>
    </row>
    <row r="848" spans="1:14" x14ac:dyDescent="0.25">
      <c r="A848" s="69" t="s">
        <v>99</v>
      </c>
      <c r="B848" s="367" t="s">
        <v>114</v>
      </c>
      <c r="C848" s="180" t="s">
        <v>101</v>
      </c>
      <c r="D848" s="368" t="s">
        <v>115</v>
      </c>
      <c r="E848" s="181"/>
      <c r="F848" s="181"/>
      <c r="G848" s="181"/>
      <c r="H848" s="181"/>
      <c r="I848" s="181"/>
      <c r="J848" s="182"/>
      <c r="K848" s="182">
        <f t="shared" si="129"/>
        <v>100779.32250000001</v>
      </c>
      <c r="L848" s="375">
        <v>1209351.8700000001</v>
      </c>
      <c r="M848" s="177"/>
      <c r="N848" s="84"/>
    </row>
    <row r="849" spans="1:14" x14ac:dyDescent="0.25">
      <c r="A849" s="69" t="s">
        <v>99</v>
      </c>
      <c r="B849" s="367" t="s">
        <v>117</v>
      </c>
      <c r="C849" s="180" t="s">
        <v>101</v>
      </c>
      <c r="D849" s="368" t="s">
        <v>118</v>
      </c>
      <c r="E849" s="181"/>
      <c r="F849" s="181"/>
      <c r="G849" s="181"/>
      <c r="H849" s="181"/>
      <c r="I849" s="181"/>
      <c r="J849" s="182"/>
      <c r="K849" s="182">
        <f t="shared" si="129"/>
        <v>40963.06</v>
      </c>
      <c r="L849" s="375">
        <v>491556.72</v>
      </c>
      <c r="M849" s="177"/>
      <c r="N849" s="84"/>
    </row>
    <row r="850" spans="1:14" x14ac:dyDescent="0.25">
      <c r="A850" s="69" t="s">
        <v>99</v>
      </c>
      <c r="B850" s="367" t="s">
        <v>119</v>
      </c>
      <c r="C850" s="180" t="s">
        <v>101</v>
      </c>
      <c r="D850" s="368" t="s">
        <v>120</v>
      </c>
      <c r="E850" s="181"/>
      <c r="F850" s="181"/>
      <c r="G850" s="181"/>
      <c r="H850" s="181"/>
      <c r="I850" s="181"/>
      <c r="J850" s="182"/>
      <c r="K850" s="182">
        <f t="shared" si="129"/>
        <v>30400</v>
      </c>
      <c r="L850" s="375">
        <v>364800</v>
      </c>
      <c r="M850" s="177"/>
      <c r="N850" s="84"/>
    </row>
    <row r="851" spans="1:14" x14ac:dyDescent="0.25">
      <c r="A851" s="69" t="s">
        <v>99</v>
      </c>
      <c r="B851" s="367" t="s">
        <v>121</v>
      </c>
      <c r="C851" s="180" t="s">
        <v>101</v>
      </c>
      <c r="D851" s="368" t="s">
        <v>122</v>
      </c>
      <c r="E851" s="181"/>
      <c r="F851" s="181"/>
      <c r="G851" s="181"/>
      <c r="H851" s="181"/>
      <c r="I851" s="181"/>
      <c r="J851" s="182"/>
      <c r="K851" s="182">
        <f t="shared" si="129"/>
        <v>10463.333333333334</v>
      </c>
      <c r="L851" s="375">
        <v>125560</v>
      </c>
      <c r="M851" s="177"/>
      <c r="N851" s="84"/>
    </row>
    <row r="852" spans="1:14" x14ac:dyDescent="0.25">
      <c r="A852" s="69"/>
      <c r="B852" s="183"/>
      <c r="C852" s="69"/>
      <c r="D852" s="184"/>
      <c r="E852" s="184" t="s">
        <v>123</v>
      </c>
      <c r="F852" s="184"/>
      <c r="G852" s="184"/>
      <c r="H852" s="184"/>
      <c r="I852" s="184"/>
      <c r="J852" s="185"/>
      <c r="K852" s="185">
        <f t="shared" ref="K852:L852" si="130">SUM(K843:K851)</f>
        <v>761273.83916666673</v>
      </c>
      <c r="L852" s="185">
        <f t="shared" si="130"/>
        <v>9135286.0700000003</v>
      </c>
      <c r="M852" s="177"/>
      <c r="N852" s="84"/>
    </row>
    <row r="853" spans="1:14" x14ac:dyDescent="0.25">
      <c r="A853" s="69"/>
      <c r="B853" s="183"/>
      <c r="C853" s="69"/>
      <c r="D853" s="184"/>
      <c r="E853" s="184"/>
      <c r="F853" s="184"/>
      <c r="G853" s="184"/>
      <c r="H853" s="184"/>
      <c r="I853" s="184"/>
      <c r="J853" s="185"/>
      <c r="K853" s="185"/>
      <c r="L853" s="185"/>
      <c r="M853" s="177"/>
      <c r="N853" s="84"/>
    </row>
    <row r="854" spans="1:14" x14ac:dyDescent="0.25">
      <c r="A854" s="69" t="s">
        <v>99</v>
      </c>
      <c r="B854" s="180">
        <v>2111</v>
      </c>
      <c r="C854" s="180" t="s">
        <v>101</v>
      </c>
      <c r="D854" s="186" t="s">
        <v>425</v>
      </c>
      <c r="E854" s="181"/>
      <c r="F854" s="181"/>
      <c r="G854" s="181"/>
      <c r="H854" s="181"/>
      <c r="I854" s="181"/>
      <c r="J854" s="74"/>
      <c r="K854" s="74">
        <f>L854/12</f>
        <v>547.5</v>
      </c>
      <c r="L854" s="182">
        <v>6570</v>
      </c>
      <c r="M854" s="177"/>
      <c r="N854" s="84"/>
    </row>
    <row r="855" spans="1:14" x14ac:dyDescent="0.25">
      <c r="A855" s="69"/>
      <c r="B855" s="69"/>
      <c r="C855" s="183"/>
      <c r="D855" s="181"/>
      <c r="E855" s="184" t="s">
        <v>123</v>
      </c>
      <c r="F855" s="181"/>
      <c r="G855" s="181"/>
      <c r="H855" s="181"/>
      <c r="I855" s="184"/>
      <c r="J855" s="185"/>
      <c r="K855" s="185">
        <f t="shared" ref="K855:L855" si="131">SUM(K854)</f>
        <v>547.5</v>
      </c>
      <c r="L855" s="185">
        <f t="shared" si="131"/>
        <v>6570</v>
      </c>
      <c r="M855" s="177"/>
      <c r="N855" s="84"/>
    </row>
    <row r="856" spans="1:14" x14ac:dyDescent="0.25">
      <c r="A856" s="69"/>
      <c r="B856" s="69"/>
      <c r="C856" s="183"/>
      <c r="D856" s="181"/>
      <c r="E856" s="181"/>
      <c r="F856" s="181"/>
      <c r="G856" s="181"/>
      <c r="H856" s="181"/>
      <c r="I856" s="184"/>
      <c r="J856" s="185"/>
      <c r="K856" s="185"/>
      <c r="L856" s="185"/>
      <c r="M856" s="177"/>
      <c r="N856" s="84"/>
    </row>
    <row r="857" spans="1:14" x14ac:dyDescent="0.25">
      <c r="A857" s="69" t="s">
        <v>99</v>
      </c>
      <c r="B857" s="180">
        <v>3181</v>
      </c>
      <c r="C857" s="180" t="s">
        <v>101</v>
      </c>
      <c r="D857" s="64" t="s">
        <v>329</v>
      </c>
      <c r="E857" s="181"/>
      <c r="F857" s="181"/>
      <c r="G857" s="181"/>
      <c r="H857" s="181"/>
      <c r="I857" s="181"/>
      <c r="J857" s="74"/>
      <c r="K857" s="74">
        <f t="shared" ref="K857:K860" si="132">L857/12</f>
        <v>531.66666666666663</v>
      </c>
      <c r="L857" s="182">
        <v>6380</v>
      </c>
      <c r="M857" s="177"/>
      <c r="N857" s="84"/>
    </row>
    <row r="858" spans="1:14" x14ac:dyDescent="0.25">
      <c r="A858" s="69" t="s">
        <v>99</v>
      </c>
      <c r="B858" s="180">
        <v>3361</v>
      </c>
      <c r="C858" s="180" t="s">
        <v>101</v>
      </c>
      <c r="D858" s="64" t="s">
        <v>136</v>
      </c>
      <c r="E858" s="181"/>
      <c r="F858" s="181"/>
      <c r="G858" s="181"/>
      <c r="H858" s="181"/>
      <c r="I858" s="181"/>
      <c r="J858" s="74"/>
      <c r="K858" s="74">
        <f t="shared" si="132"/>
        <v>2875</v>
      </c>
      <c r="L858" s="182">
        <v>34500</v>
      </c>
      <c r="M858" s="177"/>
      <c r="N858" s="84"/>
    </row>
    <row r="859" spans="1:14" x14ac:dyDescent="0.25">
      <c r="A859" s="69" t="s">
        <v>99</v>
      </c>
      <c r="B859" s="180">
        <v>3721</v>
      </c>
      <c r="C859" s="180" t="s">
        <v>101</v>
      </c>
      <c r="D859" s="64" t="s">
        <v>142</v>
      </c>
      <c r="E859" s="181"/>
      <c r="F859" s="181"/>
      <c r="G859" s="181"/>
      <c r="H859" s="181"/>
      <c r="I859" s="181"/>
      <c r="J859" s="74"/>
      <c r="K859" s="74">
        <f t="shared" si="132"/>
        <v>2168.75</v>
      </c>
      <c r="L859" s="182">
        <v>26025</v>
      </c>
      <c r="M859" s="177"/>
      <c r="N859" s="84"/>
    </row>
    <row r="860" spans="1:14" x14ac:dyDescent="0.25">
      <c r="A860" s="69" t="s">
        <v>99</v>
      </c>
      <c r="B860" s="180">
        <v>3751</v>
      </c>
      <c r="C860" s="180" t="s">
        <v>101</v>
      </c>
      <c r="D860" s="64" t="s">
        <v>144</v>
      </c>
      <c r="E860" s="181"/>
      <c r="F860" s="181"/>
      <c r="G860" s="181"/>
      <c r="H860" s="181"/>
      <c r="I860" s="181"/>
      <c r="J860" s="74"/>
      <c r="K860" s="74">
        <f t="shared" si="132"/>
        <v>770.9375</v>
      </c>
      <c r="L860" s="182">
        <v>9251.25</v>
      </c>
      <c r="M860" s="177"/>
      <c r="N860" s="84"/>
    </row>
    <row r="861" spans="1:14" x14ac:dyDescent="0.25">
      <c r="A861" s="69"/>
      <c r="B861" s="183"/>
      <c r="C861" s="69"/>
      <c r="D861" s="69"/>
      <c r="E861" s="184" t="s">
        <v>123</v>
      </c>
      <c r="F861" s="181"/>
      <c r="G861" s="181"/>
      <c r="H861" s="181"/>
      <c r="I861" s="184"/>
      <c r="J861" s="185"/>
      <c r="K861" s="185">
        <f>SUM(K857:K860)</f>
        <v>6346.3541666666661</v>
      </c>
      <c r="L861" s="185">
        <f>SUM(L857:L860)</f>
        <v>76156.25</v>
      </c>
      <c r="M861" s="177"/>
      <c r="N861" s="84"/>
    </row>
    <row r="862" spans="1:14" x14ac:dyDescent="0.25">
      <c r="A862" s="69"/>
      <c r="B862" s="183"/>
      <c r="C862" s="69"/>
      <c r="D862" s="69"/>
      <c r="E862" s="181"/>
      <c r="F862" s="181"/>
      <c r="G862" s="181"/>
      <c r="H862" s="181"/>
      <c r="I862" s="184"/>
      <c r="J862" s="185"/>
      <c r="K862" s="185"/>
      <c r="L862" s="185"/>
      <c r="M862" s="177"/>
      <c r="N862" s="84"/>
    </row>
    <row r="863" spans="1:14" x14ac:dyDescent="0.25">
      <c r="A863" s="69"/>
      <c r="B863" s="183"/>
      <c r="C863" s="69"/>
      <c r="D863" s="69"/>
      <c r="E863" s="184" t="s">
        <v>146</v>
      </c>
      <c r="F863" s="181"/>
      <c r="G863" s="181"/>
      <c r="H863" s="181"/>
      <c r="I863" s="184"/>
      <c r="J863" s="191"/>
      <c r="K863" s="191">
        <f>SUM(K852+K855+K861)</f>
        <v>768167.69333333336</v>
      </c>
      <c r="L863" s="191">
        <f>SUM(L852+L855+L861)</f>
        <v>9218012.3200000003</v>
      </c>
      <c r="M863" s="177"/>
      <c r="N863" s="84"/>
    </row>
    <row r="864" spans="1:14" x14ac:dyDescent="0.25">
      <c r="A864" s="69"/>
      <c r="B864" s="183"/>
      <c r="C864" s="69"/>
      <c r="D864" s="69"/>
      <c r="E864" s="181"/>
      <c r="F864" s="181"/>
      <c r="G864" s="181"/>
      <c r="H864" s="181"/>
      <c r="I864" s="184"/>
      <c r="J864" s="191"/>
      <c r="K864" s="191"/>
      <c r="L864" s="191"/>
      <c r="M864" s="177"/>
      <c r="N864" s="84"/>
    </row>
    <row r="865" spans="1:14" x14ac:dyDescent="0.25">
      <c r="A865" s="69"/>
      <c r="B865" s="183"/>
      <c r="C865" s="69"/>
      <c r="D865" s="69"/>
      <c r="E865" s="184" t="s">
        <v>173</v>
      </c>
      <c r="F865" s="181"/>
      <c r="G865" s="181"/>
      <c r="H865" s="184"/>
      <c r="I865" s="181"/>
      <c r="J865" s="191"/>
      <c r="K865" s="191">
        <f>SUM(K863+K833+K797+K754)</f>
        <v>11628151.339166667</v>
      </c>
      <c r="L865" s="191">
        <f>SUM(L863+L833+L797+L754)</f>
        <v>139537816.06999999</v>
      </c>
      <c r="M865" s="177"/>
      <c r="N865" s="84"/>
    </row>
    <row r="866" spans="1:14" x14ac:dyDescent="0.25">
      <c r="A866" s="69"/>
      <c r="B866" s="183"/>
      <c r="C866" s="69"/>
      <c r="D866" s="69"/>
      <c r="E866" s="181"/>
      <c r="F866" s="181"/>
      <c r="G866" s="181"/>
      <c r="H866" s="184"/>
      <c r="I866" s="181"/>
      <c r="J866" s="191"/>
      <c r="K866" s="191"/>
      <c r="L866" s="191"/>
      <c r="M866" s="177"/>
      <c r="N866" s="84"/>
    </row>
    <row r="867" spans="1:14" x14ac:dyDescent="0.25">
      <c r="A867" s="359" t="s">
        <v>82</v>
      </c>
      <c r="B867" s="361">
        <v>1</v>
      </c>
      <c r="C867" s="361"/>
      <c r="D867" s="184" t="s">
        <v>83</v>
      </c>
      <c r="E867" s="184"/>
      <c r="F867" s="184"/>
      <c r="G867" s="184"/>
      <c r="H867" s="184"/>
      <c r="I867" s="184"/>
      <c r="J867" s="191"/>
      <c r="K867" s="191"/>
      <c r="L867" s="191"/>
      <c r="M867" s="177"/>
      <c r="N867" s="84"/>
    </row>
    <row r="868" spans="1:14" x14ac:dyDescent="0.25">
      <c r="A868" s="359" t="s">
        <v>84</v>
      </c>
      <c r="B868" s="361">
        <v>3</v>
      </c>
      <c r="C868" s="361"/>
      <c r="D868" s="184" t="s">
        <v>174</v>
      </c>
      <c r="E868" s="184"/>
      <c r="F868" s="184"/>
      <c r="G868" s="184"/>
      <c r="H868" s="184"/>
      <c r="I868" s="184"/>
      <c r="J868" s="191"/>
      <c r="K868" s="191"/>
      <c r="L868" s="191"/>
      <c r="M868" s="177"/>
      <c r="N868" s="84"/>
    </row>
    <row r="869" spans="1:14" x14ac:dyDescent="0.25">
      <c r="A869" s="359" t="s">
        <v>87</v>
      </c>
      <c r="B869" s="361">
        <v>9</v>
      </c>
      <c r="C869" s="361"/>
      <c r="D869" s="184" t="s">
        <v>465</v>
      </c>
      <c r="E869" s="184"/>
      <c r="F869" s="184"/>
      <c r="G869" s="184"/>
      <c r="H869" s="184"/>
      <c r="I869" s="184"/>
      <c r="J869" s="191"/>
      <c r="K869" s="191"/>
      <c r="L869" s="191"/>
      <c r="M869" s="177"/>
      <c r="N869" s="84"/>
    </row>
    <row r="870" spans="1:14" x14ac:dyDescent="0.25">
      <c r="A870" s="359" t="s">
        <v>90</v>
      </c>
      <c r="B870" s="360" t="s">
        <v>72</v>
      </c>
      <c r="C870" s="360"/>
      <c r="D870" s="184" t="s">
        <v>73</v>
      </c>
      <c r="E870" s="184"/>
      <c r="F870" s="184"/>
      <c r="G870" s="184"/>
      <c r="H870" s="184"/>
      <c r="I870" s="184"/>
      <c r="J870" s="191"/>
      <c r="K870" s="191"/>
      <c r="L870" s="372"/>
      <c r="M870" s="177"/>
      <c r="N870" s="84"/>
    </row>
    <row r="871" spans="1:14" x14ac:dyDescent="0.25">
      <c r="A871" s="359" t="s">
        <v>93</v>
      </c>
      <c r="B871" s="360" t="s">
        <v>133</v>
      </c>
      <c r="C871" s="360"/>
      <c r="D871" s="184" t="s">
        <v>466</v>
      </c>
      <c r="E871" s="184"/>
      <c r="F871" s="184"/>
      <c r="G871" s="184"/>
      <c r="H871" s="184"/>
      <c r="I871" s="184"/>
      <c r="J871" s="191"/>
      <c r="K871" s="191"/>
      <c r="L871" s="372"/>
      <c r="M871" s="177"/>
      <c r="N871" s="84"/>
    </row>
    <row r="872" spans="1:14" x14ac:dyDescent="0.25">
      <c r="A872" s="359"/>
      <c r="B872" s="360"/>
      <c r="C872" s="69"/>
      <c r="D872" s="184"/>
      <c r="E872" s="184"/>
      <c r="F872" s="184"/>
      <c r="G872" s="184"/>
      <c r="H872" s="181"/>
      <c r="I872" s="181"/>
      <c r="J872" s="74"/>
      <c r="K872" s="74"/>
      <c r="L872" s="372"/>
      <c r="M872" s="177"/>
      <c r="N872" s="84"/>
    </row>
    <row r="873" spans="1:14" x14ac:dyDescent="0.25">
      <c r="A873" s="69"/>
      <c r="B873" s="183"/>
      <c r="C873" s="364" t="s">
        <v>467</v>
      </c>
      <c r="D873" s="365" t="s">
        <v>96</v>
      </c>
      <c r="E873" s="365" t="s">
        <v>466</v>
      </c>
      <c r="F873" s="365"/>
      <c r="G873" s="365"/>
      <c r="H873" s="181"/>
      <c r="I873" s="181"/>
      <c r="J873" s="181"/>
      <c r="K873" s="181"/>
      <c r="L873" s="372"/>
      <c r="M873" s="177"/>
      <c r="N873" s="84"/>
    </row>
    <row r="874" spans="1:14" x14ac:dyDescent="0.25">
      <c r="A874" s="69"/>
      <c r="B874" s="183"/>
      <c r="C874" s="364"/>
      <c r="D874" s="365"/>
      <c r="E874" s="365"/>
      <c r="F874" s="365"/>
      <c r="G874" s="365"/>
      <c r="H874" s="181"/>
      <c r="I874" s="181"/>
      <c r="J874" s="181"/>
      <c r="K874" s="181"/>
      <c r="L874" s="372"/>
      <c r="M874" s="177"/>
      <c r="N874" s="84"/>
    </row>
    <row r="875" spans="1:14" x14ac:dyDescent="0.25">
      <c r="A875" s="69" t="s">
        <v>99</v>
      </c>
      <c r="B875" s="367" t="s">
        <v>100</v>
      </c>
      <c r="C875" s="180" t="s">
        <v>101</v>
      </c>
      <c r="D875" s="368" t="s">
        <v>102</v>
      </c>
      <c r="E875" s="181"/>
      <c r="F875" s="181"/>
      <c r="G875" s="181"/>
      <c r="H875" s="181"/>
      <c r="I875" s="181"/>
      <c r="J875" s="389"/>
      <c r="K875" s="389">
        <f t="shared" ref="K875:K886" si="133">L875/12</f>
        <v>280375.84000000003</v>
      </c>
      <c r="L875" s="375">
        <v>3364510.08</v>
      </c>
      <c r="M875" s="177"/>
      <c r="N875" s="84"/>
    </row>
    <row r="876" spans="1:14" x14ac:dyDescent="0.25">
      <c r="A876" s="69" t="s">
        <v>99</v>
      </c>
      <c r="B876" s="367" t="s">
        <v>106</v>
      </c>
      <c r="C876" s="180" t="s">
        <v>101</v>
      </c>
      <c r="D876" s="368" t="s">
        <v>107</v>
      </c>
      <c r="E876" s="181"/>
      <c r="F876" s="181"/>
      <c r="G876" s="181"/>
      <c r="H876" s="181"/>
      <c r="I876" s="181"/>
      <c r="J876" s="389"/>
      <c r="K876" s="389">
        <f t="shared" si="133"/>
        <v>54970.6</v>
      </c>
      <c r="L876" s="375">
        <v>659647.19999999995</v>
      </c>
      <c r="M876" s="177"/>
      <c r="N876" s="84"/>
    </row>
    <row r="877" spans="1:14" x14ac:dyDescent="0.25">
      <c r="A877" s="69" t="s">
        <v>99</v>
      </c>
      <c r="B877" s="367" t="s">
        <v>108</v>
      </c>
      <c r="C877" s="180" t="s">
        <v>101</v>
      </c>
      <c r="D877" s="368" t="s">
        <v>109</v>
      </c>
      <c r="E877" s="181"/>
      <c r="F877" s="181"/>
      <c r="G877" s="181"/>
      <c r="H877" s="181"/>
      <c r="I877" s="181"/>
      <c r="J877" s="389"/>
      <c r="K877" s="389">
        <f t="shared" si="133"/>
        <v>113426.52</v>
      </c>
      <c r="L877" s="375">
        <v>1361118.24</v>
      </c>
      <c r="M877" s="177"/>
      <c r="N877" s="84"/>
    </row>
    <row r="878" spans="1:14" x14ac:dyDescent="0.25">
      <c r="A878" s="69" t="s">
        <v>99</v>
      </c>
      <c r="B878" s="367" t="s">
        <v>110</v>
      </c>
      <c r="C878" s="180" t="s">
        <v>101</v>
      </c>
      <c r="D878" s="368" t="s">
        <v>111</v>
      </c>
      <c r="E878" s="181"/>
      <c r="F878" s="181"/>
      <c r="G878" s="181"/>
      <c r="H878" s="181"/>
      <c r="I878" s="181"/>
      <c r="J878" s="389"/>
      <c r="K878" s="389">
        <f t="shared" si="133"/>
        <v>1805</v>
      </c>
      <c r="L878" s="375">
        <v>21660</v>
      </c>
      <c r="M878" s="177"/>
      <c r="N878" s="84"/>
    </row>
    <row r="879" spans="1:14" x14ac:dyDescent="0.25">
      <c r="A879" s="69" t="s">
        <v>99</v>
      </c>
      <c r="B879" s="367" t="s">
        <v>112</v>
      </c>
      <c r="C879" s="180" t="s">
        <v>101</v>
      </c>
      <c r="D879" s="368" t="s">
        <v>113</v>
      </c>
      <c r="E879" s="181"/>
      <c r="F879" s="181"/>
      <c r="G879" s="181"/>
      <c r="H879" s="181"/>
      <c r="I879" s="181"/>
      <c r="J879" s="389"/>
      <c r="K879" s="389">
        <f t="shared" si="133"/>
        <v>7265.8574999999992</v>
      </c>
      <c r="L879" s="375">
        <v>87190.29</v>
      </c>
      <c r="M879" s="177"/>
      <c r="N879" s="84"/>
    </row>
    <row r="880" spans="1:14" x14ac:dyDescent="0.25">
      <c r="A880" s="69" t="s">
        <v>99</v>
      </c>
      <c r="B880" s="367" t="s">
        <v>114</v>
      </c>
      <c r="C880" s="180" t="s">
        <v>101</v>
      </c>
      <c r="D880" s="368" t="s">
        <v>115</v>
      </c>
      <c r="E880" s="181"/>
      <c r="F880" s="181"/>
      <c r="G880" s="181"/>
      <c r="H880" s="181"/>
      <c r="I880" s="181"/>
      <c r="J880" s="389"/>
      <c r="K880" s="389">
        <f t="shared" si="133"/>
        <v>91149.113333333342</v>
      </c>
      <c r="L880" s="375">
        <v>1093789.3600000001</v>
      </c>
      <c r="M880" s="177"/>
      <c r="N880" s="84"/>
    </row>
    <row r="881" spans="1:15" x14ac:dyDescent="0.25">
      <c r="A881" s="69" t="s">
        <v>99</v>
      </c>
      <c r="B881" s="367" t="s">
        <v>117</v>
      </c>
      <c r="C881" s="180" t="s">
        <v>101</v>
      </c>
      <c r="D881" s="368" t="s">
        <v>118</v>
      </c>
      <c r="E881" s="181"/>
      <c r="F881" s="181"/>
      <c r="G881" s="181"/>
      <c r="H881" s="181"/>
      <c r="I881" s="181"/>
      <c r="J881" s="389"/>
      <c r="K881" s="389">
        <f t="shared" si="133"/>
        <v>139873.69999999998</v>
      </c>
      <c r="L881" s="375">
        <v>1678484.4</v>
      </c>
      <c r="M881" s="177"/>
      <c r="N881" s="84"/>
    </row>
    <row r="882" spans="1:15" x14ac:dyDescent="0.25">
      <c r="A882" s="69" t="s">
        <v>99</v>
      </c>
      <c r="B882" s="367" t="s">
        <v>468</v>
      </c>
      <c r="C882" s="180" t="s">
        <v>101</v>
      </c>
      <c r="D882" s="368" t="s">
        <v>469</v>
      </c>
      <c r="E882" s="181"/>
      <c r="F882" s="181"/>
      <c r="G882" s="181"/>
      <c r="H882" s="181"/>
      <c r="I882" s="181"/>
      <c r="J882" s="389"/>
      <c r="K882" s="389">
        <f t="shared" si="133"/>
        <v>125027.46999999999</v>
      </c>
      <c r="L882" s="375">
        <v>1500329.64</v>
      </c>
      <c r="M882" s="177"/>
      <c r="N882" s="84"/>
    </row>
    <row r="883" spans="1:15" s="336" customFormat="1" x14ac:dyDescent="0.25">
      <c r="A883" s="69" t="s">
        <v>99</v>
      </c>
      <c r="B883" s="367">
        <v>1522</v>
      </c>
      <c r="C883" s="390" t="s">
        <v>101</v>
      </c>
      <c r="D883" s="370" t="s">
        <v>650</v>
      </c>
      <c r="E883" s="181"/>
      <c r="F883" s="181"/>
      <c r="G883" s="181"/>
      <c r="H883" s="181"/>
      <c r="I883" s="181"/>
      <c r="J883" s="389"/>
      <c r="K883" s="389">
        <f t="shared" si="133"/>
        <v>250000</v>
      </c>
      <c r="L883" s="375">
        <v>3000000</v>
      </c>
      <c r="M883" s="177"/>
      <c r="N883" s="84"/>
      <c r="O883" s="337"/>
    </row>
    <row r="884" spans="1:15" x14ac:dyDescent="0.25">
      <c r="A884" s="69" t="s">
        <v>99</v>
      </c>
      <c r="B884" s="367" t="s">
        <v>119</v>
      </c>
      <c r="C884" s="180" t="s">
        <v>101</v>
      </c>
      <c r="D884" s="368" t="s">
        <v>120</v>
      </c>
      <c r="E884" s="181"/>
      <c r="F884" s="181"/>
      <c r="G884" s="181"/>
      <c r="H884" s="181"/>
      <c r="I884" s="181"/>
      <c r="J884" s="389"/>
      <c r="K884" s="389">
        <f t="shared" si="133"/>
        <v>17100</v>
      </c>
      <c r="L884" s="375">
        <v>205200</v>
      </c>
      <c r="M884" s="177"/>
      <c r="N884" s="84"/>
    </row>
    <row r="885" spans="1:15" x14ac:dyDescent="0.25">
      <c r="A885" s="69" t="s">
        <v>99</v>
      </c>
      <c r="B885" s="367" t="s">
        <v>470</v>
      </c>
      <c r="C885" s="180" t="s">
        <v>101</v>
      </c>
      <c r="D885" s="368" t="s">
        <v>471</v>
      </c>
      <c r="E885" s="181"/>
      <c r="F885" s="181"/>
      <c r="G885" s="181"/>
      <c r="H885" s="181"/>
      <c r="I885" s="181"/>
      <c r="J885" s="389"/>
      <c r="K885" s="389">
        <f t="shared" si="133"/>
        <v>915000</v>
      </c>
      <c r="L885" s="375">
        <v>10980000</v>
      </c>
      <c r="M885" s="177"/>
      <c r="N885" s="84"/>
    </row>
    <row r="886" spans="1:15" x14ac:dyDescent="0.25">
      <c r="A886" s="69" t="s">
        <v>99</v>
      </c>
      <c r="B886" s="367" t="s">
        <v>121</v>
      </c>
      <c r="C886" s="180" t="s">
        <v>101</v>
      </c>
      <c r="D886" s="368" t="s">
        <v>122</v>
      </c>
      <c r="E886" s="181"/>
      <c r="F886" s="181"/>
      <c r="G886" s="181"/>
      <c r="H886" s="181"/>
      <c r="I886" s="181"/>
      <c r="J886" s="389"/>
      <c r="K886" s="389">
        <f t="shared" si="133"/>
        <v>10674.166666666666</v>
      </c>
      <c r="L886" s="375">
        <v>128090</v>
      </c>
      <c r="M886" s="177"/>
      <c r="N886" s="84"/>
    </row>
    <row r="887" spans="1:15" x14ac:dyDescent="0.25">
      <c r="A887" s="69"/>
      <c r="B887" s="183"/>
      <c r="C887" s="69"/>
      <c r="D887" s="69"/>
      <c r="E887" s="184" t="s">
        <v>123</v>
      </c>
      <c r="F887" s="181"/>
      <c r="G887" s="181"/>
      <c r="H887" s="181"/>
      <c r="I887" s="184"/>
      <c r="J887" s="191"/>
      <c r="K887" s="191">
        <f>SUM(K875:K886)</f>
        <v>2006668.2675000001</v>
      </c>
      <c r="L887" s="371">
        <f>SUM(L875:L886)</f>
        <v>24080019.210000001</v>
      </c>
      <c r="M887" s="177"/>
      <c r="N887" s="84"/>
    </row>
    <row r="888" spans="1:15" x14ac:dyDescent="0.25">
      <c r="A888" s="69"/>
      <c r="B888" s="183"/>
      <c r="C888" s="69"/>
      <c r="D888" s="69"/>
      <c r="E888" s="181"/>
      <c r="F888" s="181"/>
      <c r="G888" s="181"/>
      <c r="H888" s="181"/>
      <c r="I888" s="181"/>
      <c r="J888" s="181"/>
      <c r="K888" s="181"/>
      <c r="L888" s="372"/>
      <c r="M888" s="177"/>
      <c r="N888" s="84"/>
    </row>
    <row r="889" spans="1:15" s="59" customFormat="1" x14ac:dyDescent="0.25">
      <c r="A889" s="70" t="s">
        <v>99</v>
      </c>
      <c r="B889" s="66">
        <v>2111</v>
      </c>
      <c r="C889" s="66" t="s">
        <v>101</v>
      </c>
      <c r="D889" s="65" t="s">
        <v>125</v>
      </c>
      <c r="E889" s="72"/>
      <c r="F889" s="72"/>
      <c r="G889" s="72"/>
      <c r="H889" s="72"/>
      <c r="I889" s="72"/>
      <c r="J889" s="73"/>
      <c r="K889" s="73">
        <f t="shared" ref="K889:K895" si="134">L889/12</f>
        <v>8067.5</v>
      </c>
      <c r="L889" s="187">
        <v>96810</v>
      </c>
      <c r="M889" s="177"/>
      <c r="N889" s="177"/>
      <c r="O889" s="178"/>
    </row>
    <row r="890" spans="1:15" x14ac:dyDescent="0.25">
      <c r="A890" s="69" t="s">
        <v>99</v>
      </c>
      <c r="B890" s="180">
        <v>2141</v>
      </c>
      <c r="C890" s="180" t="s">
        <v>101</v>
      </c>
      <c r="D890" s="64" t="s">
        <v>168</v>
      </c>
      <c r="E890" s="64"/>
      <c r="F890" s="181"/>
      <c r="G890" s="181"/>
      <c r="H890" s="181"/>
      <c r="I890" s="181"/>
      <c r="J890" s="74"/>
      <c r="K890" s="74">
        <f t="shared" si="134"/>
        <v>800</v>
      </c>
      <c r="L890" s="389">
        <v>9600</v>
      </c>
      <c r="M890" s="177"/>
      <c r="N890" s="84"/>
    </row>
    <row r="891" spans="1:15" x14ac:dyDescent="0.25">
      <c r="A891" s="69" t="s">
        <v>99</v>
      </c>
      <c r="B891" s="180">
        <v>2161</v>
      </c>
      <c r="C891" s="180" t="s">
        <v>101</v>
      </c>
      <c r="D891" s="64" t="s">
        <v>128</v>
      </c>
      <c r="E891" s="64"/>
      <c r="F891" s="181"/>
      <c r="G891" s="181"/>
      <c r="H891" s="181"/>
      <c r="I891" s="181"/>
      <c r="J891" s="74"/>
      <c r="K891" s="74">
        <f t="shared" si="134"/>
        <v>700.25</v>
      </c>
      <c r="L891" s="389">
        <v>8403</v>
      </c>
      <c r="M891" s="177"/>
      <c r="N891" s="84"/>
    </row>
    <row r="892" spans="1:15" x14ac:dyDescent="0.25">
      <c r="A892" s="69" t="s">
        <v>99</v>
      </c>
      <c r="B892" s="180">
        <v>2211</v>
      </c>
      <c r="C892" s="180" t="s">
        <v>101</v>
      </c>
      <c r="D892" s="64" t="s">
        <v>474</v>
      </c>
      <c r="E892" s="181"/>
      <c r="F892" s="181"/>
      <c r="G892" s="181"/>
      <c r="H892" s="181"/>
      <c r="I892" s="181"/>
      <c r="J892" s="74"/>
      <c r="K892" s="74">
        <f t="shared" si="134"/>
        <v>79774.400000000009</v>
      </c>
      <c r="L892" s="389">
        <v>957292.8</v>
      </c>
      <c r="M892" s="177"/>
      <c r="N892" s="84"/>
    </row>
    <row r="893" spans="1:15" x14ac:dyDescent="0.25">
      <c r="A893" s="69" t="s">
        <v>99</v>
      </c>
      <c r="B893" s="180">
        <v>2611</v>
      </c>
      <c r="C893" s="180" t="s">
        <v>101</v>
      </c>
      <c r="D893" s="64" t="s">
        <v>129</v>
      </c>
      <c r="E893" s="181"/>
      <c r="F893" s="181"/>
      <c r="G893" s="181"/>
      <c r="H893" s="181"/>
      <c r="I893" s="181"/>
      <c r="J893" s="74"/>
      <c r="K893" s="74">
        <f t="shared" si="134"/>
        <v>5133.333333333333</v>
      </c>
      <c r="L893" s="389">
        <v>61600</v>
      </c>
      <c r="M893" s="177"/>
      <c r="N893" s="84"/>
    </row>
    <row r="894" spans="1:15" x14ac:dyDescent="0.25">
      <c r="A894" s="69" t="s">
        <v>99</v>
      </c>
      <c r="B894" s="180">
        <v>2711</v>
      </c>
      <c r="C894" s="180" t="s">
        <v>101</v>
      </c>
      <c r="D894" s="64" t="s">
        <v>145</v>
      </c>
      <c r="E894" s="181"/>
      <c r="F894" s="181"/>
      <c r="G894" s="181"/>
      <c r="H894" s="181"/>
      <c r="I894" s="181"/>
      <c r="J894" s="74"/>
      <c r="K894" s="74">
        <f t="shared" si="134"/>
        <v>564166.66666666663</v>
      </c>
      <c r="L894" s="389">
        <v>6770000</v>
      </c>
      <c r="M894" s="177"/>
      <c r="N894" s="84"/>
    </row>
    <row r="895" spans="1:15" x14ac:dyDescent="0.25">
      <c r="A895" s="69" t="s">
        <v>99</v>
      </c>
      <c r="B895" s="180">
        <v>2721</v>
      </c>
      <c r="C895" s="180" t="s">
        <v>101</v>
      </c>
      <c r="D895" s="64" t="s">
        <v>147</v>
      </c>
      <c r="E895" s="181"/>
      <c r="F895" s="181"/>
      <c r="G895" s="181"/>
      <c r="H895" s="181"/>
      <c r="I895" s="181"/>
      <c r="J895" s="74"/>
      <c r="K895" s="74">
        <f t="shared" si="134"/>
        <v>116666.66666666667</v>
      </c>
      <c r="L895" s="389">
        <v>1400000</v>
      </c>
      <c r="M895" s="177"/>
      <c r="N895" s="84"/>
    </row>
    <row r="896" spans="1:15" x14ac:dyDescent="0.25">
      <c r="A896" s="69"/>
      <c r="B896" s="69"/>
      <c r="C896" s="183"/>
      <c r="D896" s="181"/>
      <c r="E896" s="184" t="s">
        <v>123</v>
      </c>
      <c r="F896" s="181"/>
      <c r="G896" s="181"/>
      <c r="H896" s="181"/>
      <c r="I896" s="184"/>
      <c r="J896" s="372"/>
      <c r="K896" s="371">
        <f>SUM(K889:K895)</f>
        <v>775308.81666666653</v>
      </c>
      <c r="L896" s="371">
        <f>SUM(L889:L895)</f>
        <v>9303705.8000000007</v>
      </c>
      <c r="M896" s="177"/>
      <c r="N896" s="84"/>
    </row>
    <row r="897" spans="1:14" x14ac:dyDescent="0.25">
      <c r="A897" s="69"/>
      <c r="B897" s="69"/>
      <c r="C897" s="183"/>
      <c r="D897" s="181"/>
      <c r="E897" s="181"/>
      <c r="F897" s="181"/>
      <c r="G897" s="181"/>
      <c r="H897" s="181"/>
      <c r="I897" s="184"/>
      <c r="J897" s="372"/>
      <c r="K897" s="372"/>
      <c r="L897" s="371"/>
      <c r="M897" s="177"/>
      <c r="N897" s="84"/>
    </row>
    <row r="898" spans="1:14" x14ac:dyDescent="0.25">
      <c r="A898" s="69" t="s">
        <v>99</v>
      </c>
      <c r="B898" s="180">
        <v>3111</v>
      </c>
      <c r="C898" s="180" t="s">
        <v>101</v>
      </c>
      <c r="D898" s="186" t="s">
        <v>475</v>
      </c>
      <c r="E898" s="181"/>
      <c r="F898" s="181"/>
      <c r="G898" s="181"/>
      <c r="H898" s="181"/>
      <c r="I898" s="181"/>
      <c r="J898" s="389"/>
      <c r="K898" s="389">
        <f t="shared" ref="K898:K906" si="135">L898/12</f>
        <v>3560.4166666666665</v>
      </c>
      <c r="L898" s="389">
        <v>42725</v>
      </c>
      <c r="M898" s="177"/>
      <c r="N898" s="84"/>
    </row>
    <row r="899" spans="1:14" x14ac:dyDescent="0.25">
      <c r="A899" s="69" t="s">
        <v>99</v>
      </c>
      <c r="B899" s="180">
        <v>3131</v>
      </c>
      <c r="C899" s="180" t="s">
        <v>101</v>
      </c>
      <c r="D899" s="186" t="s">
        <v>476</v>
      </c>
      <c r="E899" s="181"/>
      <c r="F899" s="181"/>
      <c r="G899" s="181"/>
      <c r="H899" s="181"/>
      <c r="I899" s="181"/>
      <c r="J899" s="389"/>
      <c r="K899" s="389">
        <f t="shared" si="135"/>
        <v>833.33333333333337</v>
      </c>
      <c r="L899" s="389">
        <v>10000</v>
      </c>
      <c r="M899" s="177"/>
      <c r="N899" s="84"/>
    </row>
    <row r="900" spans="1:14" x14ac:dyDescent="0.25">
      <c r="A900" s="69" t="s">
        <v>99</v>
      </c>
      <c r="B900" s="180">
        <v>3221</v>
      </c>
      <c r="C900" s="180" t="s">
        <v>101</v>
      </c>
      <c r="D900" s="64" t="s">
        <v>160</v>
      </c>
      <c r="E900" s="181"/>
      <c r="F900" s="181"/>
      <c r="G900" s="181"/>
      <c r="H900" s="181"/>
      <c r="I900" s="181"/>
      <c r="J900" s="389"/>
      <c r="K900" s="389">
        <f t="shared" si="135"/>
        <v>66293.91333333333</v>
      </c>
      <c r="L900" s="389">
        <v>795526.96</v>
      </c>
      <c r="M900" s="177"/>
      <c r="N900" s="84"/>
    </row>
    <row r="901" spans="1:14" x14ac:dyDescent="0.25">
      <c r="A901" s="69" t="s">
        <v>99</v>
      </c>
      <c r="B901" s="180">
        <v>3251</v>
      </c>
      <c r="C901" s="180" t="s">
        <v>101</v>
      </c>
      <c r="D901" s="186" t="s">
        <v>477</v>
      </c>
      <c r="E901" s="181"/>
      <c r="F901" s="181"/>
      <c r="G901" s="181"/>
      <c r="H901" s="181"/>
      <c r="I901" s="181"/>
      <c r="J901" s="74"/>
      <c r="K901" s="389">
        <f t="shared" si="135"/>
        <v>2211</v>
      </c>
      <c r="L901" s="389">
        <v>26532</v>
      </c>
      <c r="M901" s="177"/>
      <c r="N901" s="84"/>
    </row>
    <row r="902" spans="1:14" x14ac:dyDescent="0.25">
      <c r="A902" s="69" t="s">
        <v>99</v>
      </c>
      <c r="B902" s="180">
        <v>3331</v>
      </c>
      <c r="C902" s="180" t="s">
        <v>101</v>
      </c>
      <c r="D902" s="64" t="s">
        <v>478</v>
      </c>
      <c r="E902" s="181"/>
      <c r="F902" s="181"/>
      <c r="G902" s="181"/>
      <c r="H902" s="181"/>
      <c r="I902" s="181"/>
      <c r="J902" s="74"/>
      <c r="K902" s="389">
        <f t="shared" si="135"/>
        <v>41666.666666666664</v>
      </c>
      <c r="L902" s="389">
        <v>500000</v>
      </c>
      <c r="M902" s="177"/>
      <c r="N902" s="84"/>
    </row>
    <row r="903" spans="1:14" x14ac:dyDescent="0.25">
      <c r="A903" s="69" t="s">
        <v>99</v>
      </c>
      <c r="B903" s="180">
        <v>3361</v>
      </c>
      <c r="C903" s="180" t="s">
        <v>101</v>
      </c>
      <c r="D903" s="64" t="s">
        <v>136</v>
      </c>
      <c r="E903" s="181"/>
      <c r="F903" s="181"/>
      <c r="G903" s="181"/>
      <c r="H903" s="181"/>
      <c r="I903" s="181"/>
      <c r="J903" s="74"/>
      <c r="K903" s="389">
        <f t="shared" si="135"/>
        <v>2545.1875</v>
      </c>
      <c r="L903" s="389">
        <v>30542.25</v>
      </c>
      <c r="M903" s="177"/>
      <c r="N903" s="84"/>
    </row>
    <row r="904" spans="1:14" x14ac:dyDescent="0.25">
      <c r="A904" s="69" t="s">
        <v>99</v>
      </c>
      <c r="B904" s="180">
        <v>3521</v>
      </c>
      <c r="C904" s="180" t="s">
        <v>101</v>
      </c>
      <c r="D904" s="64" t="s">
        <v>138</v>
      </c>
      <c r="E904" s="181"/>
      <c r="F904" s="181"/>
      <c r="G904" s="181"/>
      <c r="H904" s="181"/>
      <c r="I904" s="181"/>
      <c r="J904" s="74"/>
      <c r="K904" s="389">
        <f t="shared" si="135"/>
        <v>1227.6875</v>
      </c>
      <c r="L904" s="389">
        <v>14732.25</v>
      </c>
      <c r="M904" s="177"/>
      <c r="N904" s="84"/>
    </row>
    <row r="905" spans="1:14" x14ac:dyDescent="0.25">
      <c r="A905" s="69" t="s">
        <v>99</v>
      </c>
      <c r="B905" s="180">
        <v>3571</v>
      </c>
      <c r="C905" s="180" t="s">
        <v>101</v>
      </c>
      <c r="D905" s="64" t="s">
        <v>271</v>
      </c>
      <c r="E905" s="181"/>
      <c r="F905" s="181"/>
      <c r="G905" s="181"/>
      <c r="H905" s="181"/>
      <c r="I905" s="181"/>
      <c r="J905" s="74"/>
      <c r="K905" s="389">
        <f t="shared" si="135"/>
        <v>2250</v>
      </c>
      <c r="L905" s="389">
        <v>27000</v>
      </c>
      <c r="M905" s="177"/>
      <c r="N905" s="84"/>
    </row>
    <row r="906" spans="1:14" x14ac:dyDescent="0.25">
      <c r="A906" s="69" t="s">
        <v>99</v>
      </c>
      <c r="B906" s="180">
        <v>3751</v>
      </c>
      <c r="C906" s="180" t="s">
        <v>101</v>
      </c>
      <c r="D906" s="64" t="s">
        <v>144</v>
      </c>
      <c r="E906" s="181"/>
      <c r="F906" s="181"/>
      <c r="G906" s="181"/>
      <c r="H906" s="181"/>
      <c r="I906" s="181"/>
      <c r="J906" s="74"/>
      <c r="K906" s="389">
        <f t="shared" si="135"/>
        <v>1293.75</v>
      </c>
      <c r="L906" s="389">
        <v>15525</v>
      </c>
      <c r="M906" s="177"/>
      <c r="N906" s="84"/>
    </row>
    <row r="907" spans="1:14" x14ac:dyDescent="0.25">
      <c r="A907" s="69"/>
      <c r="B907" s="69"/>
      <c r="C907" s="183"/>
      <c r="D907" s="181"/>
      <c r="E907" s="184" t="s">
        <v>123</v>
      </c>
      <c r="F907" s="181"/>
      <c r="G907" s="181"/>
      <c r="H907" s="181"/>
      <c r="I907" s="184"/>
      <c r="J907" s="191"/>
      <c r="K907" s="191">
        <f t="shared" ref="K907:L907" si="136">SUM(K898:K906)</f>
        <v>121881.95499999999</v>
      </c>
      <c r="L907" s="191">
        <f t="shared" si="136"/>
        <v>1462583.46</v>
      </c>
      <c r="M907" s="177"/>
      <c r="N907" s="84"/>
    </row>
    <row r="908" spans="1:14" x14ac:dyDescent="0.25">
      <c r="A908" s="69"/>
      <c r="B908" s="69"/>
      <c r="C908" s="183"/>
      <c r="D908" s="181"/>
      <c r="E908" s="181"/>
      <c r="F908" s="181"/>
      <c r="G908" s="181"/>
      <c r="H908" s="181"/>
      <c r="I908" s="181"/>
      <c r="J908" s="181"/>
      <c r="K908" s="181"/>
      <c r="L908" s="191"/>
      <c r="M908" s="177"/>
      <c r="N908" s="84"/>
    </row>
    <row r="909" spans="1:14" x14ac:dyDescent="0.25">
      <c r="A909" s="69"/>
      <c r="B909" s="69"/>
      <c r="C909" s="183"/>
      <c r="D909" s="181"/>
      <c r="E909" s="184" t="s">
        <v>146</v>
      </c>
      <c r="F909" s="181"/>
      <c r="G909" s="181"/>
      <c r="H909" s="181"/>
      <c r="I909" s="184"/>
      <c r="J909" s="191"/>
      <c r="K909" s="191">
        <f>SUM(K887+K896+K907)</f>
        <v>2903859.0391666666</v>
      </c>
      <c r="L909" s="191">
        <f>SUM(L887+L896+L907)</f>
        <v>34846308.469999999</v>
      </c>
      <c r="M909" s="177"/>
      <c r="N909" s="84"/>
    </row>
    <row r="910" spans="1:14" x14ac:dyDescent="0.25">
      <c r="A910" s="69"/>
      <c r="B910" s="69"/>
      <c r="C910" s="183"/>
      <c r="D910" s="181"/>
      <c r="E910" s="181"/>
      <c r="F910" s="181"/>
      <c r="G910" s="181"/>
      <c r="H910" s="181"/>
      <c r="I910" s="181"/>
      <c r="J910" s="181"/>
      <c r="K910" s="181"/>
      <c r="L910" s="366"/>
      <c r="M910" s="177"/>
      <c r="N910" s="84"/>
    </row>
    <row r="911" spans="1:14" x14ac:dyDescent="0.25">
      <c r="A911" s="359" t="s">
        <v>82</v>
      </c>
      <c r="B911" s="361">
        <v>1</v>
      </c>
      <c r="C911" s="361"/>
      <c r="D911" s="184" t="s">
        <v>83</v>
      </c>
      <c r="E911" s="184"/>
      <c r="F911" s="184"/>
      <c r="G911" s="184"/>
      <c r="H911" s="184"/>
      <c r="I911" s="184"/>
      <c r="J911" s="191"/>
      <c r="K911" s="191"/>
      <c r="L911" s="191"/>
      <c r="M911" s="177"/>
      <c r="N911" s="84"/>
    </row>
    <row r="912" spans="1:14" x14ac:dyDescent="0.25">
      <c r="A912" s="359" t="s">
        <v>84</v>
      </c>
      <c r="B912" s="361">
        <v>3</v>
      </c>
      <c r="C912" s="361"/>
      <c r="D912" s="184" t="s">
        <v>174</v>
      </c>
      <c r="E912" s="184"/>
      <c r="F912" s="184"/>
      <c r="G912" s="184"/>
      <c r="H912" s="184"/>
      <c r="I912" s="184"/>
      <c r="J912" s="191"/>
      <c r="K912" s="191"/>
      <c r="L912" s="191"/>
      <c r="M912" s="177"/>
      <c r="N912" s="84"/>
    </row>
    <row r="913" spans="1:14" x14ac:dyDescent="0.25">
      <c r="A913" s="359" t="s">
        <v>87</v>
      </c>
      <c r="B913" s="361">
        <v>9</v>
      </c>
      <c r="C913" s="361"/>
      <c r="D913" s="184" t="s">
        <v>465</v>
      </c>
      <c r="E913" s="184"/>
      <c r="F913" s="184"/>
      <c r="G913" s="184"/>
      <c r="H913" s="184"/>
      <c r="I913" s="184"/>
      <c r="J913" s="191"/>
      <c r="K913" s="191"/>
      <c r="L913" s="191"/>
      <c r="M913" s="177"/>
      <c r="N913" s="84"/>
    </row>
    <row r="914" spans="1:14" x14ac:dyDescent="0.25">
      <c r="A914" s="359" t="s">
        <v>90</v>
      </c>
      <c r="B914" s="360" t="s">
        <v>72</v>
      </c>
      <c r="C914" s="360"/>
      <c r="D914" s="184" t="s">
        <v>73</v>
      </c>
      <c r="E914" s="184"/>
      <c r="F914" s="184"/>
      <c r="G914" s="184"/>
      <c r="H914" s="184"/>
      <c r="I914" s="184"/>
      <c r="J914" s="191"/>
      <c r="K914" s="191"/>
      <c r="L914" s="191"/>
      <c r="M914" s="177"/>
      <c r="N914" s="84"/>
    </row>
    <row r="915" spans="1:14" x14ac:dyDescent="0.25">
      <c r="A915" s="359" t="s">
        <v>93</v>
      </c>
      <c r="B915" s="360" t="s">
        <v>133</v>
      </c>
      <c r="C915" s="360"/>
      <c r="D915" s="184" t="s">
        <v>466</v>
      </c>
      <c r="E915" s="184"/>
      <c r="F915" s="184"/>
      <c r="G915" s="184"/>
      <c r="H915" s="184"/>
      <c r="I915" s="184"/>
      <c r="J915" s="191"/>
      <c r="K915" s="191"/>
      <c r="L915" s="191"/>
      <c r="M915" s="177"/>
      <c r="N915" s="84"/>
    </row>
    <row r="916" spans="1:14" x14ac:dyDescent="0.25">
      <c r="A916" s="69"/>
      <c r="B916" s="183"/>
      <c r="C916" s="69"/>
      <c r="D916" s="69"/>
      <c r="E916" s="181"/>
      <c r="F916" s="181"/>
      <c r="G916" s="181"/>
      <c r="H916" s="181"/>
      <c r="I916" s="184"/>
      <c r="J916" s="191"/>
      <c r="K916" s="191"/>
      <c r="L916" s="191"/>
      <c r="M916" s="177"/>
      <c r="N916" s="84"/>
    </row>
    <row r="917" spans="1:14" ht="26.25" customHeight="1" x14ac:dyDescent="0.25">
      <c r="A917" s="69"/>
      <c r="B917" s="183"/>
      <c r="C917" s="364" t="s">
        <v>482</v>
      </c>
      <c r="D917" s="184" t="s">
        <v>96</v>
      </c>
      <c r="E917" s="503" t="s">
        <v>483</v>
      </c>
      <c r="F917" s="503"/>
      <c r="G917" s="503"/>
      <c r="H917" s="503"/>
      <c r="I917" s="503"/>
      <c r="J917" s="503"/>
      <c r="K917" s="503"/>
      <c r="L917" s="503"/>
      <c r="M917" s="177"/>
      <c r="N917" s="84"/>
    </row>
    <row r="918" spans="1:14" x14ac:dyDescent="0.25">
      <c r="A918" s="69"/>
      <c r="B918" s="183"/>
      <c r="C918" s="360"/>
      <c r="D918" s="184"/>
      <c r="E918" s="184"/>
      <c r="F918" s="184"/>
      <c r="G918" s="184"/>
      <c r="H918" s="181"/>
      <c r="I918" s="181"/>
      <c r="J918" s="181"/>
      <c r="K918" s="181"/>
      <c r="L918" s="372"/>
      <c r="M918" s="177"/>
      <c r="N918" s="84"/>
    </row>
    <row r="919" spans="1:14" x14ac:dyDescent="0.25">
      <c r="A919" s="69" t="s">
        <v>99</v>
      </c>
      <c r="B919" s="180" t="s">
        <v>100</v>
      </c>
      <c r="C919" s="180" t="s">
        <v>101</v>
      </c>
      <c r="D919" s="368" t="s">
        <v>102</v>
      </c>
      <c r="E919" s="181"/>
      <c r="F919" s="181"/>
      <c r="G919" s="181"/>
      <c r="H919" s="181"/>
      <c r="I919" s="181"/>
      <c r="J919" s="182"/>
      <c r="K919" s="182">
        <f t="shared" ref="K919:K927" si="137">L919/12</f>
        <v>1403301.5599999998</v>
      </c>
      <c r="L919" s="375">
        <v>16839618.719999999</v>
      </c>
      <c r="M919" s="177"/>
      <c r="N919" s="84"/>
    </row>
    <row r="920" spans="1:14" x14ac:dyDescent="0.25">
      <c r="A920" s="69" t="s">
        <v>99</v>
      </c>
      <c r="B920" s="180" t="s">
        <v>106</v>
      </c>
      <c r="C920" s="180" t="s">
        <v>101</v>
      </c>
      <c r="D920" s="368" t="s">
        <v>107</v>
      </c>
      <c r="E920" s="181"/>
      <c r="F920" s="181"/>
      <c r="G920" s="181"/>
      <c r="H920" s="181"/>
      <c r="I920" s="181"/>
      <c r="J920" s="182"/>
      <c r="K920" s="182">
        <f t="shared" si="137"/>
        <v>185545.12</v>
      </c>
      <c r="L920" s="375">
        <v>2226541.44</v>
      </c>
      <c r="M920" s="177"/>
      <c r="N920" s="84"/>
    </row>
    <row r="921" spans="1:14" x14ac:dyDescent="0.25">
      <c r="A921" s="69" t="s">
        <v>99</v>
      </c>
      <c r="B921" s="180" t="s">
        <v>108</v>
      </c>
      <c r="C921" s="180" t="s">
        <v>101</v>
      </c>
      <c r="D921" s="368" t="s">
        <v>109</v>
      </c>
      <c r="E921" s="181"/>
      <c r="F921" s="181"/>
      <c r="G921" s="181"/>
      <c r="H921" s="181"/>
      <c r="I921" s="181"/>
      <c r="J921" s="182"/>
      <c r="K921" s="182">
        <f t="shared" si="137"/>
        <v>203429.24</v>
      </c>
      <c r="L921" s="375">
        <v>2441150.88</v>
      </c>
      <c r="M921" s="177"/>
      <c r="N921" s="84"/>
    </row>
    <row r="922" spans="1:14" x14ac:dyDescent="0.25">
      <c r="A922" s="69" t="s">
        <v>99</v>
      </c>
      <c r="B922" s="180" t="s">
        <v>110</v>
      </c>
      <c r="C922" s="180" t="s">
        <v>101</v>
      </c>
      <c r="D922" s="368" t="s">
        <v>111</v>
      </c>
      <c r="E922" s="181"/>
      <c r="F922" s="181"/>
      <c r="G922" s="181"/>
      <c r="H922" s="181"/>
      <c r="I922" s="181"/>
      <c r="J922" s="182"/>
      <c r="K922" s="182">
        <f t="shared" si="137"/>
        <v>33605</v>
      </c>
      <c r="L922" s="375">
        <v>403260</v>
      </c>
      <c r="M922" s="177"/>
      <c r="N922" s="84"/>
    </row>
    <row r="923" spans="1:14" x14ac:dyDescent="0.25">
      <c r="A923" s="69" t="s">
        <v>99</v>
      </c>
      <c r="B923" s="180" t="s">
        <v>112</v>
      </c>
      <c r="C923" s="180" t="s">
        <v>101</v>
      </c>
      <c r="D923" s="368" t="s">
        <v>113</v>
      </c>
      <c r="E923" s="181"/>
      <c r="F923" s="181"/>
      <c r="G923" s="181"/>
      <c r="H923" s="181"/>
      <c r="I923" s="181"/>
      <c r="J923" s="182"/>
      <c r="K923" s="182">
        <f t="shared" si="137"/>
        <v>33616.836666666662</v>
      </c>
      <c r="L923" s="375">
        <v>403402.04</v>
      </c>
      <c r="M923" s="177"/>
      <c r="N923" s="84"/>
    </row>
    <row r="924" spans="1:14" x14ac:dyDescent="0.25">
      <c r="A924" s="69" t="s">
        <v>99</v>
      </c>
      <c r="B924" s="180" t="s">
        <v>114</v>
      </c>
      <c r="C924" s="180" t="s">
        <v>101</v>
      </c>
      <c r="D924" s="368" t="s">
        <v>115</v>
      </c>
      <c r="E924" s="181"/>
      <c r="F924" s="181"/>
      <c r="G924" s="181"/>
      <c r="H924" s="181"/>
      <c r="I924" s="181"/>
      <c r="J924" s="182"/>
      <c r="K924" s="182">
        <f t="shared" si="137"/>
        <v>320010.79583333334</v>
      </c>
      <c r="L924" s="375">
        <v>3840129.55</v>
      </c>
      <c r="M924" s="177"/>
      <c r="N924" s="84"/>
    </row>
    <row r="925" spans="1:14" x14ac:dyDescent="0.25">
      <c r="A925" s="69" t="s">
        <v>99</v>
      </c>
      <c r="B925" s="180" t="s">
        <v>117</v>
      </c>
      <c r="C925" s="180" t="s">
        <v>101</v>
      </c>
      <c r="D925" s="368" t="s">
        <v>118</v>
      </c>
      <c r="E925" s="181"/>
      <c r="F925" s="181"/>
      <c r="G925" s="181"/>
      <c r="H925" s="181"/>
      <c r="I925" s="181"/>
      <c r="J925" s="182"/>
      <c r="K925" s="182">
        <f t="shared" si="137"/>
        <v>173050.76</v>
      </c>
      <c r="L925" s="375">
        <v>2076609.12</v>
      </c>
      <c r="M925" s="177"/>
      <c r="N925" s="84"/>
    </row>
    <row r="926" spans="1:14" x14ac:dyDescent="0.25">
      <c r="A926" s="69" t="s">
        <v>99</v>
      </c>
      <c r="B926" s="180" t="s">
        <v>119</v>
      </c>
      <c r="C926" s="180" t="s">
        <v>101</v>
      </c>
      <c r="D926" s="368" t="s">
        <v>120</v>
      </c>
      <c r="E926" s="181"/>
      <c r="F926" s="181"/>
      <c r="G926" s="181"/>
      <c r="H926" s="181"/>
      <c r="I926" s="181"/>
      <c r="J926" s="182"/>
      <c r="K926" s="182">
        <f t="shared" si="137"/>
        <v>112100</v>
      </c>
      <c r="L926" s="375">
        <v>1345200</v>
      </c>
      <c r="M926" s="177"/>
      <c r="N926" s="84"/>
    </row>
    <row r="927" spans="1:14" x14ac:dyDescent="0.25">
      <c r="A927" s="69" t="s">
        <v>99</v>
      </c>
      <c r="B927" s="180" t="s">
        <v>121</v>
      </c>
      <c r="C927" s="180" t="s">
        <v>101</v>
      </c>
      <c r="D927" s="368" t="s">
        <v>122</v>
      </c>
      <c r="E927" s="181"/>
      <c r="F927" s="181"/>
      <c r="G927" s="181"/>
      <c r="H927" s="181"/>
      <c r="I927" s="181"/>
      <c r="J927" s="182"/>
      <c r="K927" s="182">
        <f t="shared" si="137"/>
        <v>55562.606666666667</v>
      </c>
      <c r="L927" s="375">
        <v>666751.28</v>
      </c>
      <c r="M927" s="177"/>
      <c r="N927" s="84"/>
    </row>
    <row r="928" spans="1:14" x14ac:dyDescent="0.25">
      <c r="A928" s="69"/>
      <c r="B928" s="183"/>
      <c r="C928" s="69"/>
      <c r="D928" s="69"/>
      <c r="E928" s="184" t="s">
        <v>123</v>
      </c>
      <c r="F928" s="181"/>
      <c r="G928" s="181"/>
      <c r="H928" s="181"/>
      <c r="I928" s="184"/>
      <c r="J928" s="185"/>
      <c r="K928" s="185">
        <f t="shared" ref="K928:L928" si="138">SUM(K919:K927)</f>
        <v>2520221.9191666665</v>
      </c>
      <c r="L928" s="185">
        <f t="shared" si="138"/>
        <v>30242663.030000001</v>
      </c>
      <c r="M928" s="177"/>
      <c r="N928" s="84"/>
    </row>
    <row r="929" spans="1:14" x14ac:dyDescent="0.25">
      <c r="A929" s="69"/>
      <c r="B929" s="183"/>
      <c r="C929" s="69"/>
      <c r="D929" s="69"/>
      <c r="E929" s="181"/>
      <c r="F929" s="181"/>
      <c r="G929" s="181"/>
      <c r="H929" s="181"/>
      <c r="I929" s="184"/>
      <c r="J929" s="185"/>
      <c r="K929" s="185"/>
      <c r="L929" s="185"/>
      <c r="M929" s="177"/>
      <c r="N929" s="84"/>
    </row>
    <row r="930" spans="1:14" x14ac:dyDescent="0.25">
      <c r="A930" s="69" t="s">
        <v>99</v>
      </c>
      <c r="B930" s="180">
        <v>2111</v>
      </c>
      <c r="C930" s="180" t="s">
        <v>101</v>
      </c>
      <c r="D930" s="64" t="s">
        <v>125</v>
      </c>
      <c r="E930" s="181"/>
      <c r="F930" s="181"/>
      <c r="G930" s="181"/>
      <c r="H930" s="181"/>
      <c r="I930" s="181"/>
      <c r="J930" s="74"/>
      <c r="K930" s="74">
        <f t="shared" ref="K930:K943" si="139">L930/12</f>
        <v>226510.125</v>
      </c>
      <c r="L930" s="182">
        <v>2718121.5</v>
      </c>
      <c r="M930" s="177"/>
      <c r="N930" s="84"/>
    </row>
    <row r="931" spans="1:14" x14ac:dyDescent="0.25">
      <c r="A931" s="69" t="s">
        <v>99</v>
      </c>
      <c r="B931" s="180">
        <v>2141</v>
      </c>
      <c r="C931" s="180" t="s">
        <v>101</v>
      </c>
      <c r="D931" s="64" t="s">
        <v>168</v>
      </c>
      <c r="E931" s="181"/>
      <c r="F931" s="181"/>
      <c r="G931" s="181"/>
      <c r="H931" s="181"/>
      <c r="I931" s="181"/>
      <c r="J931" s="74"/>
      <c r="K931" s="74">
        <f t="shared" si="139"/>
        <v>144139.5</v>
      </c>
      <c r="L931" s="182">
        <v>1729674</v>
      </c>
      <c r="M931" s="177"/>
      <c r="N931" s="84"/>
    </row>
    <row r="932" spans="1:14" x14ac:dyDescent="0.25">
      <c r="A932" s="69" t="s">
        <v>99</v>
      </c>
      <c r="B932" s="180">
        <v>2161</v>
      </c>
      <c r="C932" s="180" t="s">
        <v>101</v>
      </c>
      <c r="D932" s="64" t="s">
        <v>128</v>
      </c>
      <c r="E932" s="181"/>
      <c r="F932" s="181"/>
      <c r="G932" s="181"/>
      <c r="H932" s="181"/>
      <c r="I932" s="181"/>
      <c r="J932" s="74"/>
      <c r="K932" s="74">
        <f t="shared" si="139"/>
        <v>39312.5</v>
      </c>
      <c r="L932" s="182">
        <v>471750</v>
      </c>
      <c r="M932" s="177"/>
      <c r="N932" s="84"/>
    </row>
    <row r="933" spans="1:14" x14ac:dyDescent="0.25">
      <c r="A933" s="69" t="s">
        <v>99</v>
      </c>
      <c r="B933" s="180">
        <v>2231</v>
      </c>
      <c r="C933" s="180" t="s">
        <v>101</v>
      </c>
      <c r="D933" s="64" t="s">
        <v>170</v>
      </c>
      <c r="E933" s="181"/>
      <c r="F933" s="181"/>
      <c r="G933" s="181"/>
      <c r="H933" s="181"/>
      <c r="I933" s="181"/>
      <c r="J933" s="74"/>
      <c r="K933" s="74">
        <f t="shared" si="139"/>
        <v>14166.666666666666</v>
      </c>
      <c r="L933" s="182">
        <v>170000</v>
      </c>
      <c r="M933" s="177"/>
      <c r="N933" s="84"/>
    </row>
    <row r="934" spans="1:14" x14ac:dyDescent="0.25">
      <c r="A934" s="69" t="s">
        <v>99</v>
      </c>
      <c r="B934" s="180">
        <v>2461</v>
      </c>
      <c r="C934" s="180" t="s">
        <v>101</v>
      </c>
      <c r="D934" s="64" t="s">
        <v>135</v>
      </c>
      <c r="E934" s="181"/>
      <c r="F934" s="181"/>
      <c r="G934" s="181"/>
      <c r="H934" s="181"/>
      <c r="I934" s="181"/>
      <c r="J934" s="74"/>
      <c r="K934" s="74">
        <f t="shared" si="139"/>
        <v>15725</v>
      </c>
      <c r="L934" s="182">
        <v>188700</v>
      </c>
      <c r="M934" s="177"/>
      <c r="N934" s="84"/>
    </row>
    <row r="935" spans="1:14" x14ac:dyDescent="0.25">
      <c r="A935" s="69" t="s">
        <v>99</v>
      </c>
      <c r="B935" s="180">
        <v>2471</v>
      </c>
      <c r="C935" s="180" t="s">
        <v>101</v>
      </c>
      <c r="D935" s="64" t="s">
        <v>137</v>
      </c>
      <c r="E935" s="181"/>
      <c r="F935" s="181"/>
      <c r="G935" s="181"/>
      <c r="H935" s="181"/>
      <c r="I935" s="181"/>
      <c r="J935" s="74"/>
      <c r="K935" s="74">
        <f t="shared" si="139"/>
        <v>2125</v>
      </c>
      <c r="L935" s="182">
        <v>25500</v>
      </c>
      <c r="M935" s="177"/>
      <c r="N935" s="84"/>
    </row>
    <row r="936" spans="1:14" x14ac:dyDescent="0.25">
      <c r="A936" s="69" t="s">
        <v>99</v>
      </c>
      <c r="B936" s="180">
        <v>2481</v>
      </c>
      <c r="C936" s="180" t="s">
        <v>101</v>
      </c>
      <c r="D936" s="64" t="s">
        <v>182</v>
      </c>
      <c r="E936" s="181"/>
      <c r="F936" s="181"/>
      <c r="G936" s="181"/>
      <c r="H936" s="181"/>
      <c r="I936" s="181"/>
      <c r="J936" s="74"/>
      <c r="K936" s="74">
        <f t="shared" si="139"/>
        <v>4037.5</v>
      </c>
      <c r="L936" s="182">
        <v>48450</v>
      </c>
      <c r="M936" s="177"/>
      <c r="N936" s="84"/>
    </row>
    <row r="937" spans="1:14" x14ac:dyDescent="0.25">
      <c r="A937" s="69" t="s">
        <v>99</v>
      </c>
      <c r="B937" s="180">
        <v>2491</v>
      </c>
      <c r="C937" s="180" t="s">
        <v>101</v>
      </c>
      <c r="D937" s="64" t="s">
        <v>492</v>
      </c>
      <c r="E937" s="181"/>
      <c r="F937" s="181"/>
      <c r="G937" s="181"/>
      <c r="H937" s="181"/>
      <c r="I937" s="181"/>
      <c r="J937" s="74"/>
      <c r="K937" s="74">
        <f t="shared" si="139"/>
        <v>23833.333333333332</v>
      </c>
      <c r="L937" s="182">
        <v>286000</v>
      </c>
      <c r="M937" s="177"/>
      <c r="N937" s="84"/>
    </row>
    <row r="938" spans="1:14" x14ac:dyDescent="0.25">
      <c r="A938" s="69" t="s">
        <v>99</v>
      </c>
      <c r="B938" s="180">
        <v>2492</v>
      </c>
      <c r="C938" s="180" t="s">
        <v>101</v>
      </c>
      <c r="D938" s="64" t="s">
        <v>493</v>
      </c>
      <c r="E938" s="181"/>
      <c r="F938" s="181"/>
      <c r="G938" s="181"/>
      <c r="H938" s="181"/>
      <c r="I938" s="181"/>
      <c r="J938" s="74"/>
      <c r="K938" s="74">
        <f t="shared" si="139"/>
        <v>37137.916666666664</v>
      </c>
      <c r="L938" s="182">
        <v>445655</v>
      </c>
      <c r="M938" s="177"/>
      <c r="N938" s="84"/>
    </row>
    <row r="939" spans="1:14" x14ac:dyDescent="0.25">
      <c r="A939" s="69" t="s">
        <v>99</v>
      </c>
      <c r="B939" s="180">
        <v>2611</v>
      </c>
      <c r="C939" s="180" t="s">
        <v>101</v>
      </c>
      <c r="D939" s="64" t="s">
        <v>129</v>
      </c>
      <c r="E939" s="181"/>
      <c r="F939" s="181"/>
      <c r="G939" s="181"/>
      <c r="H939" s="181"/>
      <c r="I939" s="181"/>
      <c r="J939" s="74"/>
      <c r="K939" s="74">
        <f t="shared" si="139"/>
        <v>50000</v>
      </c>
      <c r="L939" s="182">
        <v>600000</v>
      </c>
      <c r="M939" s="177"/>
      <c r="N939" s="84"/>
    </row>
    <row r="940" spans="1:14" x14ac:dyDescent="0.25">
      <c r="A940" s="69" t="s">
        <v>99</v>
      </c>
      <c r="B940" s="180">
        <v>2911</v>
      </c>
      <c r="C940" s="180" t="s">
        <v>101</v>
      </c>
      <c r="D940" s="64" t="s">
        <v>148</v>
      </c>
      <c r="E940" s="181"/>
      <c r="F940" s="181"/>
      <c r="G940" s="181"/>
      <c r="H940" s="181"/>
      <c r="I940" s="181"/>
      <c r="J940" s="74"/>
      <c r="K940" s="74">
        <f t="shared" si="139"/>
        <v>11534.004166666666</v>
      </c>
      <c r="L940" s="182">
        <v>138408.04999999999</v>
      </c>
      <c r="M940" s="177"/>
      <c r="N940" s="84"/>
    </row>
    <row r="941" spans="1:14" x14ac:dyDescent="0.25">
      <c r="A941" s="69" t="s">
        <v>99</v>
      </c>
      <c r="B941" s="180">
        <v>2921</v>
      </c>
      <c r="C941" s="180" t="s">
        <v>101</v>
      </c>
      <c r="D941" s="64" t="s">
        <v>494</v>
      </c>
      <c r="E941" s="181"/>
      <c r="F941" s="181"/>
      <c r="G941" s="181"/>
      <c r="H941" s="181"/>
      <c r="I941" s="181"/>
      <c r="J941" s="74"/>
      <c r="K941" s="74">
        <f t="shared" si="139"/>
        <v>17708.333333333332</v>
      </c>
      <c r="L941" s="182">
        <v>212500</v>
      </c>
      <c r="M941" s="177"/>
      <c r="N941" s="84"/>
    </row>
    <row r="942" spans="1:14" x14ac:dyDescent="0.25">
      <c r="A942" s="69" t="s">
        <v>99</v>
      </c>
      <c r="B942" s="180">
        <v>2941</v>
      </c>
      <c r="C942" s="180" t="s">
        <v>101</v>
      </c>
      <c r="D942" s="64" t="s">
        <v>310</v>
      </c>
      <c r="E942" s="181"/>
      <c r="F942" s="181"/>
      <c r="G942" s="181"/>
      <c r="H942" s="181"/>
      <c r="I942" s="181"/>
      <c r="J942" s="74"/>
      <c r="K942" s="74">
        <f t="shared" si="139"/>
        <v>4250</v>
      </c>
      <c r="L942" s="182">
        <v>51000</v>
      </c>
      <c r="M942" s="177"/>
      <c r="N942" s="84"/>
    </row>
    <row r="943" spans="1:14" x14ac:dyDescent="0.25">
      <c r="A943" s="69" t="s">
        <v>99</v>
      </c>
      <c r="B943" s="180">
        <v>2961</v>
      </c>
      <c r="C943" s="180" t="s">
        <v>101</v>
      </c>
      <c r="D943" s="64" t="s">
        <v>431</v>
      </c>
      <c r="E943" s="181"/>
      <c r="F943" s="181"/>
      <c r="G943" s="181"/>
      <c r="H943" s="181"/>
      <c r="I943" s="181"/>
      <c r="J943" s="74"/>
      <c r="K943" s="74">
        <f t="shared" si="139"/>
        <v>1190</v>
      </c>
      <c r="L943" s="182">
        <v>14280</v>
      </c>
      <c r="M943" s="177"/>
      <c r="N943" s="84"/>
    </row>
    <row r="944" spans="1:14" x14ac:dyDescent="0.25">
      <c r="A944" s="69"/>
      <c r="B944" s="69"/>
      <c r="C944" s="183"/>
      <c r="D944" s="181"/>
      <c r="E944" s="184" t="s">
        <v>123</v>
      </c>
      <c r="F944" s="181"/>
      <c r="G944" s="181"/>
      <c r="H944" s="181"/>
      <c r="I944" s="184"/>
      <c r="J944" s="185"/>
      <c r="K944" s="185">
        <f>SUM(K930:K943)</f>
        <v>591669.87916666677</v>
      </c>
      <c r="L944" s="185">
        <f>SUM(L930:L943)</f>
        <v>7100038.5499999998</v>
      </c>
      <c r="M944" s="177"/>
      <c r="N944" s="84"/>
    </row>
    <row r="945" spans="1:14" x14ac:dyDescent="0.25">
      <c r="A945" s="69"/>
      <c r="B945" s="69"/>
      <c r="C945" s="183"/>
      <c r="D945" s="181"/>
      <c r="E945" s="181"/>
      <c r="F945" s="181"/>
      <c r="G945" s="181"/>
      <c r="H945" s="181"/>
      <c r="I945" s="181"/>
      <c r="J945" s="181"/>
      <c r="K945" s="181"/>
      <c r="L945" s="185"/>
      <c r="M945" s="177"/>
      <c r="N945" s="84"/>
    </row>
    <row r="946" spans="1:14" x14ac:dyDescent="0.25">
      <c r="A946" s="69" t="s">
        <v>99</v>
      </c>
      <c r="B946" s="180">
        <v>3111</v>
      </c>
      <c r="C946" s="180" t="s">
        <v>101</v>
      </c>
      <c r="D946" s="64" t="s">
        <v>152</v>
      </c>
      <c r="E946" s="181"/>
      <c r="F946" s="181"/>
      <c r="G946" s="181"/>
      <c r="H946" s="181"/>
      <c r="I946" s="181"/>
      <c r="J946" s="74"/>
      <c r="K946" s="74">
        <f t="shared" ref="K946:K960" si="140">L946/12</f>
        <v>67833.333333333328</v>
      </c>
      <c r="L946" s="182">
        <v>814000</v>
      </c>
      <c r="M946" s="177"/>
      <c r="N946" s="84"/>
    </row>
    <row r="947" spans="1:14" x14ac:dyDescent="0.25">
      <c r="A947" s="69" t="s">
        <v>99</v>
      </c>
      <c r="B947" s="180">
        <v>3131</v>
      </c>
      <c r="C947" s="180" t="s">
        <v>101</v>
      </c>
      <c r="D947" s="64" t="s">
        <v>155</v>
      </c>
      <c r="E947" s="181"/>
      <c r="F947" s="181"/>
      <c r="G947" s="181"/>
      <c r="H947" s="181"/>
      <c r="I947" s="181"/>
      <c r="J947" s="74"/>
      <c r="K947" s="74">
        <f t="shared" si="140"/>
        <v>20613</v>
      </c>
      <c r="L947" s="182">
        <v>247356</v>
      </c>
      <c r="M947" s="177"/>
      <c r="N947" s="84"/>
    </row>
    <row r="948" spans="1:14" x14ac:dyDescent="0.25">
      <c r="A948" s="69" t="s">
        <v>99</v>
      </c>
      <c r="B948" s="180">
        <v>3141</v>
      </c>
      <c r="C948" s="180" t="s">
        <v>101</v>
      </c>
      <c r="D948" s="64" t="s">
        <v>156</v>
      </c>
      <c r="E948" s="181"/>
      <c r="F948" s="181"/>
      <c r="G948" s="181"/>
      <c r="H948" s="181"/>
      <c r="I948" s="181"/>
      <c r="J948" s="74"/>
      <c r="K948" s="74">
        <f t="shared" si="140"/>
        <v>68750</v>
      </c>
      <c r="L948" s="182">
        <v>825000</v>
      </c>
      <c r="M948" s="177"/>
      <c r="N948" s="84"/>
    </row>
    <row r="949" spans="1:14" x14ac:dyDescent="0.25">
      <c r="A949" s="69" t="s">
        <v>99</v>
      </c>
      <c r="B949" s="180">
        <v>3171</v>
      </c>
      <c r="C949" s="180" t="s">
        <v>101</v>
      </c>
      <c r="D949" s="64" t="s">
        <v>159</v>
      </c>
      <c r="E949" s="181"/>
      <c r="F949" s="181"/>
      <c r="G949" s="181"/>
      <c r="H949" s="181"/>
      <c r="I949" s="181"/>
      <c r="J949" s="74"/>
      <c r="K949" s="74">
        <f t="shared" si="140"/>
        <v>6312.5</v>
      </c>
      <c r="L949" s="182">
        <v>75750</v>
      </c>
      <c r="M949" s="177"/>
      <c r="N949" s="84"/>
    </row>
    <row r="950" spans="1:14" x14ac:dyDescent="0.25">
      <c r="A950" s="69" t="s">
        <v>99</v>
      </c>
      <c r="B950" s="180">
        <v>3221</v>
      </c>
      <c r="C950" s="180" t="s">
        <v>101</v>
      </c>
      <c r="D950" s="186" t="s">
        <v>372</v>
      </c>
      <c r="E950" s="181"/>
      <c r="F950" s="181"/>
      <c r="G950" s="181"/>
      <c r="H950" s="181"/>
      <c r="I950" s="181"/>
      <c r="J950" s="74"/>
      <c r="K950" s="74">
        <f t="shared" si="140"/>
        <v>20231.25</v>
      </c>
      <c r="L950" s="182">
        <v>242775</v>
      </c>
      <c r="M950" s="177"/>
      <c r="N950" s="84"/>
    </row>
    <row r="951" spans="1:14" x14ac:dyDescent="0.25">
      <c r="A951" s="69" t="s">
        <v>99</v>
      </c>
      <c r="B951" s="180">
        <v>3331</v>
      </c>
      <c r="C951" s="180" t="s">
        <v>101</v>
      </c>
      <c r="D951" s="64" t="s">
        <v>478</v>
      </c>
      <c r="E951" s="181"/>
      <c r="F951" s="181"/>
      <c r="G951" s="181"/>
      <c r="H951" s="181"/>
      <c r="I951" s="181"/>
      <c r="J951" s="74"/>
      <c r="K951" s="74">
        <f t="shared" si="140"/>
        <v>35644.5</v>
      </c>
      <c r="L951" s="182">
        <v>427734</v>
      </c>
      <c r="M951" s="177"/>
      <c r="N951" s="84"/>
    </row>
    <row r="952" spans="1:14" x14ac:dyDescent="0.25">
      <c r="A952" s="69" t="s">
        <v>99</v>
      </c>
      <c r="B952" s="180">
        <v>3361</v>
      </c>
      <c r="C952" s="180" t="s">
        <v>101</v>
      </c>
      <c r="D952" s="64" t="s">
        <v>136</v>
      </c>
      <c r="E952" s="181"/>
      <c r="F952" s="181"/>
      <c r="G952" s="181"/>
      <c r="H952" s="181"/>
      <c r="I952" s="181"/>
      <c r="J952" s="74"/>
      <c r="K952" s="74">
        <f t="shared" si="140"/>
        <v>4500</v>
      </c>
      <c r="L952" s="182">
        <v>54000</v>
      </c>
      <c r="M952" s="177"/>
      <c r="N952" s="84"/>
    </row>
    <row r="953" spans="1:14" x14ac:dyDescent="0.25">
      <c r="A953" s="69" t="s">
        <v>99</v>
      </c>
      <c r="B953" s="180">
        <v>3451</v>
      </c>
      <c r="C953" s="180" t="s">
        <v>101</v>
      </c>
      <c r="D953" s="64" t="s">
        <v>497</v>
      </c>
      <c r="E953" s="181"/>
      <c r="F953" s="181"/>
      <c r="G953" s="181"/>
      <c r="H953" s="181"/>
      <c r="I953" s="181"/>
      <c r="J953" s="74"/>
      <c r="K953" s="74">
        <f t="shared" si="140"/>
        <v>203500.5</v>
      </c>
      <c r="L953" s="182">
        <v>2442006</v>
      </c>
      <c r="M953" s="177"/>
      <c r="N953" s="84"/>
    </row>
    <row r="954" spans="1:14" x14ac:dyDescent="0.25">
      <c r="A954" s="69" t="s">
        <v>99</v>
      </c>
      <c r="B954" s="180">
        <v>3511</v>
      </c>
      <c r="C954" s="180" t="s">
        <v>101</v>
      </c>
      <c r="D954" s="64" t="s">
        <v>498</v>
      </c>
      <c r="E954" s="181"/>
      <c r="F954" s="181"/>
      <c r="G954" s="181"/>
      <c r="H954" s="181"/>
      <c r="I954" s="181"/>
      <c r="J954" s="74"/>
      <c r="K954" s="74">
        <f t="shared" si="140"/>
        <v>31562.5</v>
      </c>
      <c r="L954" s="182">
        <v>378750</v>
      </c>
      <c r="M954" s="177"/>
      <c r="N954" s="84"/>
    </row>
    <row r="955" spans="1:14" x14ac:dyDescent="0.25">
      <c r="A955" s="69" t="s">
        <v>99</v>
      </c>
      <c r="B955" s="180">
        <v>3521</v>
      </c>
      <c r="C955" s="180" t="s">
        <v>101</v>
      </c>
      <c r="D955" s="64" t="s">
        <v>138</v>
      </c>
      <c r="E955" s="181"/>
      <c r="F955" s="181"/>
      <c r="G955" s="181"/>
      <c r="H955" s="181"/>
      <c r="I955" s="181"/>
      <c r="J955" s="74"/>
      <c r="K955" s="74">
        <f t="shared" si="140"/>
        <v>5125</v>
      </c>
      <c r="L955" s="182">
        <v>61500</v>
      </c>
      <c r="M955" s="177"/>
      <c r="N955" s="84"/>
    </row>
    <row r="956" spans="1:14" x14ac:dyDescent="0.25">
      <c r="A956" s="69" t="s">
        <v>99</v>
      </c>
      <c r="B956" s="180">
        <v>3571</v>
      </c>
      <c r="C956" s="180" t="s">
        <v>101</v>
      </c>
      <c r="D956" s="64" t="s">
        <v>271</v>
      </c>
      <c r="E956" s="181"/>
      <c r="F956" s="181"/>
      <c r="G956" s="181"/>
      <c r="H956" s="181"/>
      <c r="I956" s="181"/>
      <c r="J956" s="74"/>
      <c r="K956" s="74">
        <f t="shared" si="140"/>
        <v>5312.5</v>
      </c>
      <c r="L956" s="182">
        <v>63750</v>
      </c>
      <c r="M956" s="177"/>
      <c r="N956" s="84"/>
    </row>
    <row r="957" spans="1:14" x14ac:dyDescent="0.25">
      <c r="A957" s="69" t="s">
        <v>99</v>
      </c>
      <c r="B957" s="180">
        <v>3581</v>
      </c>
      <c r="C957" s="180" t="s">
        <v>101</v>
      </c>
      <c r="D957" s="64" t="s">
        <v>274</v>
      </c>
      <c r="E957" s="181"/>
      <c r="F957" s="181"/>
      <c r="G957" s="181"/>
      <c r="H957" s="181"/>
      <c r="I957" s="181"/>
      <c r="J957" s="74"/>
      <c r="K957" s="74">
        <f t="shared" si="140"/>
        <v>49770.5</v>
      </c>
      <c r="L957" s="182">
        <v>597246</v>
      </c>
      <c r="M957" s="177"/>
      <c r="N957" s="84"/>
    </row>
    <row r="958" spans="1:14" x14ac:dyDescent="0.25">
      <c r="A958" s="69" t="s">
        <v>99</v>
      </c>
      <c r="B958" s="180">
        <v>3711</v>
      </c>
      <c r="C958" s="180" t="s">
        <v>101</v>
      </c>
      <c r="D958" s="64" t="s">
        <v>140</v>
      </c>
      <c r="E958" s="181"/>
      <c r="F958" s="181"/>
      <c r="G958" s="181"/>
      <c r="H958" s="181"/>
      <c r="I958" s="181"/>
      <c r="J958" s="74"/>
      <c r="K958" s="74">
        <f t="shared" si="140"/>
        <v>3093.75</v>
      </c>
      <c r="L958" s="182">
        <v>37125</v>
      </c>
      <c r="M958" s="177"/>
      <c r="N958" s="84"/>
    </row>
    <row r="959" spans="1:14" x14ac:dyDescent="0.25">
      <c r="A959" s="69" t="s">
        <v>99</v>
      </c>
      <c r="B959" s="180">
        <v>3751</v>
      </c>
      <c r="C959" s="180" t="s">
        <v>101</v>
      </c>
      <c r="D959" s="64" t="s">
        <v>144</v>
      </c>
      <c r="E959" s="181"/>
      <c r="F959" s="181"/>
      <c r="G959" s="181"/>
      <c r="H959" s="181"/>
      <c r="I959" s="181"/>
      <c r="J959" s="74"/>
      <c r="K959" s="74">
        <f t="shared" si="140"/>
        <v>1250</v>
      </c>
      <c r="L959" s="182">
        <v>15000</v>
      </c>
      <c r="M959" s="177"/>
      <c r="N959" s="84"/>
    </row>
    <row r="960" spans="1:14" x14ac:dyDescent="0.25">
      <c r="A960" s="69" t="s">
        <v>99</v>
      </c>
      <c r="B960" s="180">
        <v>3922</v>
      </c>
      <c r="C960" s="180" t="s">
        <v>101</v>
      </c>
      <c r="D960" s="64" t="s">
        <v>399</v>
      </c>
      <c r="E960" s="181"/>
      <c r="F960" s="181"/>
      <c r="G960" s="181"/>
      <c r="H960" s="181"/>
      <c r="I960" s="181"/>
      <c r="J960" s="74"/>
      <c r="K960" s="74">
        <f t="shared" si="140"/>
        <v>43937.5</v>
      </c>
      <c r="L960" s="182">
        <v>527250</v>
      </c>
      <c r="M960" s="177"/>
      <c r="N960" s="84"/>
    </row>
    <row r="961" spans="1:14" x14ac:dyDescent="0.25">
      <c r="A961" s="69"/>
      <c r="B961" s="69"/>
      <c r="C961" s="183"/>
      <c r="D961" s="181"/>
      <c r="E961" s="184" t="s">
        <v>123</v>
      </c>
      <c r="F961" s="181"/>
      <c r="G961" s="181"/>
      <c r="H961" s="181"/>
      <c r="I961" s="184"/>
      <c r="J961" s="185"/>
      <c r="K961" s="185">
        <f t="shared" ref="K961:L961" si="141">SUM(K946:K960)</f>
        <v>567436.83333333326</v>
      </c>
      <c r="L961" s="185">
        <f t="shared" si="141"/>
        <v>6809242</v>
      </c>
      <c r="M961" s="177"/>
      <c r="N961" s="84"/>
    </row>
    <row r="962" spans="1:14" x14ac:dyDescent="0.25">
      <c r="A962" s="69"/>
      <c r="B962" s="69"/>
      <c r="C962" s="183"/>
      <c r="D962" s="181"/>
      <c r="E962" s="181"/>
      <c r="F962" s="181"/>
      <c r="G962" s="181"/>
      <c r="H962" s="181"/>
      <c r="I962" s="181"/>
      <c r="J962" s="181"/>
      <c r="K962" s="181"/>
      <c r="L962" s="185"/>
      <c r="M962" s="177"/>
      <c r="N962" s="84"/>
    </row>
    <row r="963" spans="1:14" x14ac:dyDescent="0.25">
      <c r="A963" s="69"/>
      <c r="B963" s="69"/>
      <c r="C963" s="183"/>
      <c r="D963" s="181"/>
      <c r="E963" s="184" t="s">
        <v>146</v>
      </c>
      <c r="F963" s="181"/>
      <c r="G963" s="181"/>
      <c r="H963" s="181"/>
      <c r="I963" s="181"/>
      <c r="J963" s="191"/>
      <c r="K963" s="191">
        <f>SUM(K928+K944+K961)</f>
        <v>3679328.6316666668</v>
      </c>
      <c r="L963" s="191">
        <f>SUM(L928+L944+L961)</f>
        <v>44151943.579999998</v>
      </c>
      <c r="M963" s="177"/>
      <c r="N963" s="84"/>
    </row>
    <row r="964" spans="1:14" x14ac:dyDescent="0.25">
      <c r="A964" s="69"/>
      <c r="B964" s="69"/>
      <c r="C964" s="183"/>
      <c r="D964" s="181"/>
      <c r="E964" s="184"/>
      <c r="F964" s="181"/>
      <c r="G964" s="181"/>
      <c r="H964" s="181"/>
      <c r="I964" s="181"/>
      <c r="J964" s="191"/>
      <c r="K964" s="191"/>
      <c r="L964" s="191"/>
      <c r="M964" s="177"/>
      <c r="N964" s="84"/>
    </row>
    <row r="965" spans="1:14" x14ac:dyDescent="0.25">
      <c r="A965" s="359" t="s">
        <v>82</v>
      </c>
      <c r="B965" s="361">
        <v>1</v>
      </c>
      <c r="C965" s="361"/>
      <c r="D965" s="184" t="s">
        <v>83</v>
      </c>
      <c r="E965" s="184"/>
      <c r="F965" s="184"/>
      <c r="G965" s="184"/>
      <c r="H965" s="184"/>
      <c r="I965" s="184"/>
      <c r="J965" s="191"/>
      <c r="K965" s="191"/>
      <c r="L965" s="191"/>
      <c r="M965" s="177"/>
      <c r="N965" s="84"/>
    </row>
    <row r="966" spans="1:14" x14ac:dyDescent="0.25">
      <c r="A966" s="359" t="s">
        <v>84</v>
      </c>
      <c r="B966" s="361">
        <v>3</v>
      </c>
      <c r="C966" s="361"/>
      <c r="D966" s="184" t="s">
        <v>174</v>
      </c>
      <c r="E966" s="184"/>
      <c r="F966" s="184"/>
      <c r="G966" s="184"/>
      <c r="H966" s="184"/>
      <c r="I966" s="184"/>
      <c r="J966" s="191"/>
      <c r="K966" s="191"/>
      <c r="L966" s="191"/>
      <c r="M966" s="177"/>
      <c r="N966" s="84"/>
    </row>
    <row r="967" spans="1:14" x14ac:dyDescent="0.25">
      <c r="A967" s="359" t="s">
        <v>87</v>
      </c>
      <c r="B967" s="361">
        <v>9</v>
      </c>
      <c r="C967" s="361"/>
      <c r="D967" s="184" t="s">
        <v>465</v>
      </c>
      <c r="E967" s="184"/>
      <c r="F967" s="184"/>
      <c r="G967" s="184"/>
      <c r="H967" s="184"/>
      <c r="I967" s="184"/>
      <c r="J967" s="191"/>
      <c r="K967" s="191"/>
      <c r="L967" s="191"/>
      <c r="M967" s="177"/>
      <c r="N967" s="84"/>
    </row>
    <row r="968" spans="1:14" x14ac:dyDescent="0.25">
      <c r="A968" s="359" t="s">
        <v>90</v>
      </c>
      <c r="B968" s="360" t="s">
        <v>72</v>
      </c>
      <c r="C968" s="360"/>
      <c r="D968" s="184" t="s">
        <v>73</v>
      </c>
      <c r="E968" s="184"/>
      <c r="F968" s="184"/>
      <c r="G968" s="184"/>
      <c r="H968" s="184"/>
      <c r="I968" s="184"/>
      <c r="J968" s="191"/>
      <c r="K968" s="191"/>
      <c r="L968" s="191"/>
      <c r="M968" s="177"/>
      <c r="N968" s="84"/>
    </row>
    <row r="969" spans="1:14" x14ac:dyDescent="0.25">
      <c r="A969" s="359" t="s">
        <v>93</v>
      </c>
      <c r="B969" s="360" t="s">
        <v>133</v>
      </c>
      <c r="C969" s="360"/>
      <c r="D969" s="184" t="s">
        <v>466</v>
      </c>
      <c r="E969" s="184"/>
      <c r="F969" s="184"/>
      <c r="G969" s="184"/>
      <c r="H969" s="184"/>
      <c r="I969" s="184"/>
      <c r="J969" s="191"/>
      <c r="K969" s="191"/>
      <c r="L969" s="191"/>
      <c r="M969" s="177"/>
      <c r="N969" s="84"/>
    </row>
    <row r="970" spans="1:14" x14ac:dyDescent="0.25">
      <c r="A970" s="69"/>
      <c r="B970" s="183"/>
      <c r="C970" s="69"/>
      <c r="D970" s="69"/>
      <c r="E970" s="181"/>
      <c r="F970" s="181"/>
      <c r="G970" s="181"/>
      <c r="H970" s="181"/>
      <c r="I970" s="184"/>
      <c r="J970" s="191"/>
      <c r="K970" s="191"/>
      <c r="L970" s="191"/>
      <c r="M970" s="177"/>
      <c r="N970" s="84"/>
    </row>
    <row r="971" spans="1:14" x14ac:dyDescent="0.25">
      <c r="A971" s="69"/>
      <c r="B971" s="183"/>
      <c r="C971" s="364" t="s">
        <v>500</v>
      </c>
      <c r="D971" s="184" t="s">
        <v>96</v>
      </c>
      <c r="E971" s="365" t="s">
        <v>501</v>
      </c>
      <c r="F971" s="184"/>
      <c r="G971" s="184"/>
      <c r="H971" s="181"/>
      <c r="I971" s="181"/>
      <c r="J971" s="181"/>
      <c r="K971" s="181"/>
      <c r="L971" s="372"/>
      <c r="M971" s="177"/>
      <c r="N971" s="84"/>
    </row>
    <row r="972" spans="1:14" x14ac:dyDescent="0.25">
      <c r="A972" s="69"/>
      <c r="B972" s="183"/>
      <c r="C972" s="69"/>
      <c r="D972" s="184"/>
      <c r="E972" s="184"/>
      <c r="F972" s="184"/>
      <c r="G972" s="184"/>
      <c r="H972" s="181"/>
      <c r="I972" s="181"/>
      <c r="J972" s="181"/>
      <c r="K972" s="181"/>
      <c r="L972" s="372"/>
      <c r="M972" s="177"/>
      <c r="N972" s="84"/>
    </row>
    <row r="973" spans="1:14" x14ac:dyDescent="0.25">
      <c r="A973" s="69" t="s">
        <v>99</v>
      </c>
      <c r="B973" s="180" t="s">
        <v>100</v>
      </c>
      <c r="C973" s="180" t="s">
        <v>101</v>
      </c>
      <c r="D973" s="368" t="s">
        <v>102</v>
      </c>
      <c r="E973" s="181"/>
      <c r="F973" s="181"/>
      <c r="G973" s="181"/>
      <c r="H973" s="181"/>
      <c r="I973" s="181"/>
      <c r="J973" s="182"/>
      <c r="K973" s="182">
        <f t="shared" ref="K973:K981" si="142">L973/12</f>
        <v>496219.02</v>
      </c>
      <c r="L973" s="375">
        <v>5954628.2400000002</v>
      </c>
      <c r="M973" s="177"/>
      <c r="N973" s="84"/>
    </row>
    <row r="974" spans="1:14" x14ac:dyDescent="0.25">
      <c r="A974" s="69" t="s">
        <v>99</v>
      </c>
      <c r="B974" s="180" t="s">
        <v>106</v>
      </c>
      <c r="C974" s="180" t="s">
        <v>101</v>
      </c>
      <c r="D974" s="368" t="s">
        <v>107</v>
      </c>
      <c r="E974" s="181"/>
      <c r="F974" s="181"/>
      <c r="G974" s="181"/>
      <c r="H974" s="181"/>
      <c r="I974" s="181"/>
      <c r="J974" s="182"/>
      <c r="K974" s="182">
        <f t="shared" si="142"/>
        <v>50195.48</v>
      </c>
      <c r="L974" s="375">
        <v>602345.76</v>
      </c>
      <c r="M974" s="177"/>
      <c r="N974" s="84"/>
    </row>
    <row r="975" spans="1:14" x14ac:dyDescent="0.25">
      <c r="A975" s="69" t="s">
        <v>99</v>
      </c>
      <c r="B975" s="180" t="s">
        <v>108</v>
      </c>
      <c r="C975" s="180" t="s">
        <v>101</v>
      </c>
      <c r="D975" s="368" t="s">
        <v>109</v>
      </c>
      <c r="E975" s="181"/>
      <c r="F975" s="181"/>
      <c r="G975" s="181"/>
      <c r="H975" s="181"/>
      <c r="I975" s="181"/>
      <c r="J975" s="182"/>
      <c r="K975" s="182">
        <f t="shared" si="142"/>
        <v>39002.840000000004</v>
      </c>
      <c r="L975" s="375">
        <v>468034.08</v>
      </c>
      <c r="M975" s="177"/>
      <c r="N975" s="84"/>
    </row>
    <row r="976" spans="1:14" x14ac:dyDescent="0.25">
      <c r="A976" s="69" t="s">
        <v>99</v>
      </c>
      <c r="B976" s="180" t="s">
        <v>110</v>
      </c>
      <c r="C976" s="180" t="s">
        <v>101</v>
      </c>
      <c r="D976" s="368" t="s">
        <v>111</v>
      </c>
      <c r="E976" s="181"/>
      <c r="F976" s="181"/>
      <c r="G976" s="181"/>
      <c r="H976" s="181"/>
      <c r="I976" s="181"/>
      <c r="J976" s="182"/>
      <c r="K976" s="182">
        <f t="shared" si="142"/>
        <v>5965</v>
      </c>
      <c r="L976" s="375">
        <v>71580</v>
      </c>
      <c r="M976" s="177"/>
      <c r="N976" s="84"/>
    </row>
    <row r="977" spans="1:14" x14ac:dyDescent="0.25">
      <c r="A977" s="69" t="s">
        <v>99</v>
      </c>
      <c r="B977" s="180" t="s">
        <v>112</v>
      </c>
      <c r="C977" s="180" t="s">
        <v>101</v>
      </c>
      <c r="D977" s="368" t="s">
        <v>113</v>
      </c>
      <c r="E977" s="181"/>
      <c r="F977" s="181"/>
      <c r="G977" s="181"/>
      <c r="H977" s="181"/>
      <c r="I977" s="181"/>
      <c r="J977" s="182"/>
      <c r="K977" s="182">
        <f t="shared" si="142"/>
        <v>11597.74</v>
      </c>
      <c r="L977" s="375">
        <v>139172.88</v>
      </c>
      <c r="M977" s="177"/>
      <c r="N977" s="84"/>
    </row>
    <row r="978" spans="1:14" x14ac:dyDescent="0.25">
      <c r="A978" s="69" t="s">
        <v>99</v>
      </c>
      <c r="B978" s="180" t="s">
        <v>114</v>
      </c>
      <c r="C978" s="180" t="s">
        <v>101</v>
      </c>
      <c r="D978" s="368" t="s">
        <v>115</v>
      </c>
      <c r="E978" s="181"/>
      <c r="F978" s="181"/>
      <c r="G978" s="181"/>
      <c r="H978" s="181"/>
      <c r="I978" s="181"/>
      <c r="J978" s="182"/>
      <c r="K978" s="182">
        <f t="shared" si="142"/>
        <v>105639.74833333334</v>
      </c>
      <c r="L978" s="375">
        <v>1267676.98</v>
      </c>
      <c r="M978" s="177"/>
      <c r="N978" s="84"/>
    </row>
    <row r="979" spans="1:14" x14ac:dyDescent="0.25">
      <c r="A979" s="69" t="s">
        <v>99</v>
      </c>
      <c r="B979" s="180" t="s">
        <v>117</v>
      </c>
      <c r="C979" s="180" t="s">
        <v>101</v>
      </c>
      <c r="D979" s="368" t="s">
        <v>118</v>
      </c>
      <c r="E979" s="181"/>
      <c r="F979" s="181"/>
      <c r="G979" s="181"/>
      <c r="H979" s="181"/>
      <c r="I979" s="181"/>
      <c r="J979" s="182"/>
      <c r="K979" s="182">
        <f t="shared" si="142"/>
        <v>53987.6</v>
      </c>
      <c r="L979" s="375">
        <v>647851.19999999995</v>
      </c>
      <c r="M979" s="177"/>
      <c r="N979" s="84"/>
    </row>
    <row r="980" spans="1:14" x14ac:dyDescent="0.25">
      <c r="A980" s="69" t="s">
        <v>99</v>
      </c>
      <c r="B980" s="180" t="s">
        <v>119</v>
      </c>
      <c r="C980" s="180" t="s">
        <v>101</v>
      </c>
      <c r="D980" s="368" t="s">
        <v>120</v>
      </c>
      <c r="E980" s="181"/>
      <c r="F980" s="181"/>
      <c r="G980" s="181"/>
      <c r="H980" s="181"/>
      <c r="I980" s="181"/>
      <c r="J980" s="182"/>
      <c r="K980" s="182">
        <f t="shared" si="142"/>
        <v>25650</v>
      </c>
      <c r="L980" s="375">
        <v>307800</v>
      </c>
      <c r="M980" s="177"/>
      <c r="N980" s="84"/>
    </row>
    <row r="981" spans="1:14" x14ac:dyDescent="0.25">
      <c r="A981" s="69" t="s">
        <v>99</v>
      </c>
      <c r="B981" s="180" t="s">
        <v>121</v>
      </c>
      <c r="C981" s="180" t="s">
        <v>101</v>
      </c>
      <c r="D981" s="368" t="s">
        <v>122</v>
      </c>
      <c r="E981" s="181"/>
      <c r="F981" s="181"/>
      <c r="G981" s="181"/>
      <c r="H981" s="181"/>
      <c r="I981" s="181"/>
      <c r="J981" s="182"/>
      <c r="K981" s="182">
        <f t="shared" si="142"/>
        <v>15725.833333333334</v>
      </c>
      <c r="L981" s="375">
        <v>188710</v>
      </c>
      <c r="M981" s="177"/>
      <c r="N981" s="84"/>
    </row>
    <row r="982" spans="1:14" x14ac:dyDescent="0.25">
      <c r="A982" s="69"/>
      <c r="B982" s="183"/>
      <c r="C982" s="69"/>
      <c r="D982" s="69"/>
      <c r="E982" s="184" t="s">
        <v>123</v>
      </c>
      <c r="F982" s="181"/>
      <c r="G982" s="181"/>
      <c r="H982" s="181"/>
      <c r="I982" s="184"/>
      <c r="J982" s="185"/>
      <c r="K982" s="185">
        <f t="shared" ref="K982:L982" si="143">SUM(K973:K981)</f>
        <v>803983.2616666666</v>
      </c>
      <c r="L982" s="185">
        <f t="shared" si="143"/>
        <v>9647799.1399999987</v>
      </c>
      <c r="M982" s="177"/>
      <c r="N982" s="84"/>
    </row>
    <row r="983" spans="1:14" x14ac:dyDescent="0.25">
      <c r="A983" s="69"/>
      <c r="B983" s="183"/>
      <c r="C983" s="69"/>
      <c r="D983" s="69"/>
      <c r="E983" s="181"/>
      <c r="F983" s="181"/>
      <c r="G983" s="181"/>
      <c r="H983" s="181"/>
      <c r="I983" s="181"/>
      <c r="J983" s="181"/>
      <c r="K983" s="181"/>
      <c r="L983" s="372"/>
      <c r="M983" s="177"/>
      <c r="N983" s="84"/>
    </row>
    <row r="984" spans="1:14" x14ac:dyDescent="0.25">
      <c r="A984" s="69" t="s">
        <v>99</v>
      </c>
      <c r="B984" s="180">
        <v>2111</v>
      </c>
      <c r="C984" s="180" t="s">
        <v>101</v>
      </c>
      <c r="D984" s="64" t="s">
        <v>125</v>
      </c>
      <c r="E984" s="181"/>
      <c r="F984" s="181"/>
      <c r="G984" s="181"/>
      <c r="H984" s="181"/>
      <c r="I984" s="181"/>
      <c r="J984" s="74"/>
      <c r="K984" s="74">
        <f t="shared" ref="K984:K987" si="144">L984/12</f>
        <v>1770.8333333333333</v>
      </c>
      <c r="L984" s="182">
        <v>21250</v>
      </c>
      <c r="M984" s="177"/>
      <c r="N984" s="84"/>
    </row>
    <row r="985" spans="1:14" x14ac:dyDescent="0.25">
      <c r="A985" s="69" t="s">
        <v>99</v>
      </c>
      <c r="B985" s="180">
        <v>2141</v>
      </c>
      <c r="C985" s="180" t="s">
        <v>101</v>
      </c>
      <c r="D985" s="64" t="s">
        <v>168</v>
      </c>
      <c r="E985" s="181"/>
      <c r="F985" s="181"/>
      <c r="G985" s="181"/>
      <c r="H985" s="181"/>
      <c r="I985" s="181"/>
      <c r="J985" s="74"/>
      <c r="K985" s="74">
        <f t="shared" si="144"/>
        <v>3200</v>
      </c>
      <c r="L985" s="182">
        <v>38400</v>
      </c>
      <c r="M985" s="177"/>
      <c r="N985" s="84"/>
    </row>
    <row r="986" spans="1:14" x14ac:dyDescent="0.25">
      <c r="A986" s="69" t="s">
        <v>99</v>
      </c>
      <c r="B986" s="180">
        <v>2611</v>
      </c>
      <c r="C986" s="180" t="s">
        <v>101</v>
      </c>
      <c r="D986" s="64" t="s">
        <v>129</v>
      </c>
      <c r="E986" s="181"/>
      <c r="F986" s="181"/>
      <c r="G986" s="181"/>
      <c r="H986" s="181"/>
      <c r="I986" s="181"/>
      <c r="J986" s="74"/>
      <c r="K986" s="74">
        <f t="shared" si="144"/>
        <v>775.83333333333337</v>
      </c>
      <c r="L986" s="182">
        <v>9310</v>
      </c>
      <c r="M986" s="177"/>
      <c r="N986" s="84"/>
    </row>
    <row r="987" spans="1:14" x14ac:dyDescent="0.25">
      <c r="A987" s="69" t="s">
        <v>99</v>
      </c>
      <c r="B987" s="180">
        <v>2911</v>
      </c>
      <c r="C987" s="180" t="s">
        <v>101</v>
      </c>
      <c r="D987" s="64" t="s">
        <v>148</v>
      </c>
      <c r="E987" s="181"/>
      <c r="F987" s="181"/>
      <c r="G987" s="181"/>
      <c r="H987" s="181"/>
      <c r="I987" s="181"/>
      <c r="J987" s="74"/>
      <c r="K987" s="74">
        <f t="shared" si="144"/>
        <v>924.375</v>
      </c>
      <c r="L987" s="182">
        <v>11092.5</v>
      </c>
      <c r="M987" s="177"/>
      <c r="N987" s="84"/>
    </row>
    <row r="988" spans="1:14" x14ac:dyDescent="0.25">
      <c r="A988" s="69"/>
      <c r="B988" s="69"/>
      <c r="C988" s="183"/>
      <c r="D988" s="181"/>
      <c r="E988" s="184" t="s">
        <v>123</v>
      </c>
      <c r="F988" s="181"/>
      <c r="G988" s="181"/>
      <c r="H988" s="181"/>
      <c r="I988" s="184"/>
      <c r="J988" s="372"/>
      <c r="K988" s="371">
        <f t="shared" ref="K988:L988" si="145">SUM(K984:K987)</f>
        <v>6671.0416666666661</v>
      </c>
      <c r="L988" s="371">
        <f t="shared" si="145"/>
        <v>80052.5</v>
      </c>
      <c r="M988" s="177"/>
      <c r="N988" s="84"/>
    </row>
    <row r="989" spans="1:14" x14ac:dyDescent="0.25">
      <c r="A989" s="69"/>
      <c r="B989" s="69"/>
      <c r="C989" s="183"/>
      <c r="D989" s="181"/>
      <c r="E989" s="181"/>
      <c r="F989" s="181"/>
      <c r="G989" s="181"/>
      <c r="H989" s="181"/>
      <c r="I989" s="181"/>
      <c r="J989" s="181"/>
      <c r="K989" s="181"/>
      <c r="L989" s="371"/>
      <c r="M989" s="177"/>
      <c r="N989" s="84"/>
    </row>
    <row r="990" spans="1:14" x14ac:dyDescent="0.25">
      <c r="A990" s="69" t="s">
        <v>99</v>
      </c>
      <c r="B990" s="180">
        <v>3333</v>
      </c>
      <c r="C990" s="180" t="s">
        <v>101</v>
      </c>
      <c r="D990" s="64" t="s">
        <v>503</v>
      </c>
      <c r="E990" s="181"/>
      <c r="F990" s="181"/>
      <c r="G990" s="181"/>
      <c r="H990" s="181"/>
      <c r="I990" s="181"/>
      <c r="J990" s="74"/>
      <c r="K990" s="74">
        <f t="shared" ref="K990:K996" si="146">L990/12</f>
        <v>6250</v>
      </c>
      <c r="L990" s="182">
        <v>75000</v>
      </c>
      <c r="M990" s="177"/>
      <c r="N990" s="84"/>
    </row>
    <row r="991" spans="1:14" x14ac:dyDescent="0.25">
      <c r="A991" s="69" t="s">
        <v>99</v>
      </c>
      <c r="B991" s="180">
        <v>3361</v>
      </c>
      <c r="C991" s="180" t="s">
        <v>101</v>
      </c>
      <c r="D991" s="64" t="s">
        <v>136</v>
      </c>
      <c r="E991" s="181"/>
      <c r="F991" s="181"/>
      <c r="G991" s="181"/>
      <c r="H991" s="181"/>
      <c r="I991" s="181"/>
      <c r="J991" s="74"/>
      <c r="K991" s="74">
        <f t="shared" si="146"/>
        <v>10625</v>
      </c>
      <c r="L991" s="182">
        <v>127500</v>
      </c>
      <c r="M991" s="177"/>
      <c r="N991" s="84"/>
    </row>
    <row r="992" spans="1:14" x14ac:dyDescent="0.25">
      <c r="A992" s="69" t="s">
        <v>99</v>
      </c>
      <c r="B992" s="180">
        <v>3362</v>
      </c>
      <c r="C992" s="180" t="s">
        <v>101</v>
      </c>
      <c r="D992" s="64" t="s">
        <v>199</v>
      </c>
      <c r="E992" s="181"/>
      <c r="F992" s="181"/>
      <c r="G992" s="181"/>
      <c r="H992" s="181"/>
      <c r="I992" s="181"/>
      <c r="J992" s="182"/>
      <c r="K992" s="74">
        <f t="shared" si="146"/>
        <v>5000</v>
      </c>
      <c r="L992" s="182">
        <v>60000</v>
      </c>
      <c r="M992" s="177"/>
      <c r="N992" s="84"/>
    </row>
    <row r="993" spans="1:14" x14ac:dyDescent="0.25">
      <c r="A993" s="69" t="s">
        <v>99</v>
      </c>
      <c r="B993" s="180">
        <v>3471</v>
      </c>
      <c r="C993" s="180" t="s">
        <v>101</v>
      </c>
      <c r="D993" s="64" t="s">
        <v>504</v>
      </c>
      <c r="E993" s="181"/>
      <c r="F993" s="181"/>
      <c r="G993" s="181"/>
      <c r="H993" s="181"/>
      <c r="I993" s="181"/>
      <c r="J993" s="74"/>
      <c r="K993" s="74">
        <f t="shared" si="146"/>
        <v>22564</v>
      </c>
      <c r="L993" s="182">
        <v>270768</v>
      </c>
      <c r="M993" s="177"/>
      <c r="N993" s="84"/>
    </row>
    <row r="994" spans="1:14" x14ac:dyDescent="0.25">
      <c r="A994" s="69" t="s">
        <v>99</v>
      </c>
      <c r="B994" s="180">
        <v>3521</v>
      </c>
      <c r="C994" s="180" t="s">
        <v>101</v>
      </c>
      <c r="D994" s="64" t="s">
        <v>138</v>
      </c>
      <c r="E994" s="181"/>
      <c r="F994" s="181"/>
      <c r="G994" s="181"/>
      <c r="H994" s="181"/>
      <c r="I994" s="181"/>
      <c r="J994" s="74"/>
      <c r="K994" s="74">
        <f t="shared" si="146"/>
        <v>1442.9375</v>
      </c>
      <c r="L994" s="182">
        <v>17315.25</v>
      </c>
      <c r="M994" s="177"/>
      <c r="N994" s="84"/>
    </row>
    <row r="995" spans="1:14" x14ac:dyDescent="0.25">
      <c r="A995" s="69" t="s">
        <v>99</v>
      </c>
      <c r="B995" s="180">
        <v>3751</v>
      </c>
      <c r="C995" s="180" t="s">
        <v>101</v>
      </c>
      <c r="D995" s="64" t="s">
        <v>144</v>
      </c>
      <c r="E995" s="181"/>
      <c r="F995" s="181"/>
      <c r="G995" s="181"/>
      <c r="H995" s="181"/>
      <c r="I995" s="181"/>
      <c r="J995" s="74"/>
      <c r="K995" s="74">
        <f t="shared" si="146"/>
        <v>1318.75</v>
      </c>
      <c r="L995" s="182">
        <v>15825</v>
      </c>
      <c r="M995" s="177"/>
      <c r="N995" s="84"/>
    </row>
    <row r="996" spans="1:14" x14ac:dyDescent="0.25">
      <c r="A996" s="69" t="s">
        <v>99</v>
      </c>
      <c r="B996" s="180">
        <v>3831</v>
      </c>
      <c r="C996" s="180" t="s">
        <v>101</v>
      </c>
      <c r="D996" s="64" t="s">
        <v>505</v>
      </c>
      <c r="E996" s="181"/>
      <c r="F996" s="181"/>
      <c r="G996" s="181"/>
      <c r="H996" s="181"/>
      <c r="I996" s="181"/>
      <c r="J996" s="74"/>
      <c r="K996" s="74">
        <f t="shared" si="146"/>
        <v>986.25</v>
      </c>
      <c r="L996" s="182">
        <v>11835</v>
      </c>
      <c r="M996" s="177"/>
      <c r="N996" s="84"/>
    </row>
    <row r="997" spans="1:14" x14ac:dyDescent="0.25">
      <c r="A997" s="69"/>
      <c r="B997" s="183"/>
      <c r="C997" s="69"/>
      <c r="D997" s="69"/>
      <c r="E997" s="184" t="s">
        <v>123</v>
      </c>
      <c r="F997" s="181"/>
      <c r="G997" s="181"/>
      <c r="H997" s="181"/>
      <c r="I997" s="184"/>
      <c r="J997" s="372"/>
      <c r="K997" s="371">
        <f t="shared" ref="K997:L997" si="147">SUM(K990:K996)</f>
        <v>48186.9375</v>
      </c>
      <c r="L997" s="371">
        <f t="shared" si="147"/>
        <v>578243.25</v>
      </c>
      <c r="M997" s="177"/>
      <c r="N997" s="84"/>
    </row>
    <row r="998" spans="1:14" x14ac:dyDescent="0.25">
      <c r="A998" s="69"/>
      <c r="B998" s="183"/>
      <c r="C998" s="69"/>
      <c r="D998" s="69"/>
      <c r="E998" s="181"/>
      <c r="F998" s="181"/>
      <c r="G998" s="181"/>
      <c r="H998" s="181"/>
      <c r="I998" s="181"/>
      <c r="J998" s="181"/>
      <c r="K998" s="181"/>
      <c r="L998" s="371"/>
      <c r="M998" s="177"/>
      <c r="N998" s="84"/>
    </row>
    <row r="999" spans="1:14" x14ac:dyDescent="0.25">
      <c r="A999" s="69"/>
      <c r="B999" s="183"/>
      <c r="C999" s="69"/>
      <c r="D999" s="69"/>
      <c r="E999" s="181"/>
      <c r="F999" s="181"/>
      <c r="G999" s="181"/>
      <c r="H999" s="181"/>
      <c r="I999" s="181"/>
      <c r="J999" s="181"/>
      <c r="K999" s="181"/>
      <c r="L999" s="371"/>
      <c r="M999" s="177"/>
      <c r="N999" s="84"/>
    </row>
    <row r="1000" spans="1:14" x14ac:dyDescent="0.25">
      <c r="A1000" s="69"/>
      <c r="B1000" s="183"/>
      <c r="C1000" s="69"/>
      <c r="D1000" s="69"/>
      <c r="E1000" s="184" t="s">
        <v>146</v>
      </c>
      <c r="F1000" s="181"/>
      <c r="G1000" s="181"/>
      <c r="H1000" s="181"/>
      <c r="I1000" s="184"/>
      <c r="J1000" s="191"/>
      <c r="K1000" s="191">
        <f>SUM(K982+K988+K997)</f>
        <v>858841.24083333323</v>
      </c>
      <c r="L1000" s="191">
        <f>SUM(L982+L988+L997)</f>
        <v>10306094.889999999</v>
      </c>
      <c r="M1000" s="177"/>
      <c r="N1000" s="84"/>
    </row>
    <row r="1001" spans="1:14" x14ac:dyDescent="0.25">
      <c r="A1001" s="69"/>
      <c r="B1001" s="183"/>
      <c r="C1001" s="69"/>
      <c r="D1001" s="69"/>
      <c r="E1001" s="181"/>
      <c r="F1001" s="181"/>
      <c r="G1001" s="181"/>
      <c r="H1001" s="181"/>
      <c r="I1001" s="184"/>
      <c r="J1001" s="191"/>
      <c r="K1001" s="191"/>
      <c r="L1001" s="191"/>
      <c r="M1001" s="177"/>
      <c r="N1001" s="84"/>
    </row>
    <row r="1002" spans="1:14" x14ac:dyDescent="0.25">
      <c r="A1002" s="69"/>
      <c r="B1002" s="183"/>
      <c r="C1002" s="69"/>
      <c r="D1002" s="69"/>
      <c r="E1002" s="181"/>
      <c r="F1002" s="181"/>
      <c r="G1002" s="181"/>
      <c r="H1002" s="181"/>
      <c r="I1002" s="184"/>
      <c r="J1002" s="191"/>
      <c r="K1002" s="191"/>
      <c r="L1002" s="191"/>
      <c r="M1002" s="177"/>
      <c r="N1002" s="84"/>
    </row>
    <row r="1003" spans="1:14" x14ac:dyDescent="0.25">
      <c r="A1003" s="359" t="s">
        <v>82</v>
      </c>
      <c r="B1003" s="361">
        <v>1</v>
      </c>
      <c r="C1003" s="361"/>
      <c r="D1003" s="184" t="s">
        <v>83</v>
      </c>
      <c r="E1003" s="184"/>
      <c r="F1003" s="184"/>
      <c r="G1003" s="184"/>
      <c r="H1003" s="184"/>
      <c r="I1003" s="184"/>
      <c r="J1003" s="191"/>
      <c r="K1003" s="191"/>
      <c r="L1003" s="191"/>
      <c r="M1003" s="177"/>
      <c r="N1003" s="84"/>
    </row>
    <row r="1004" spans="1:14" x14ac:dyDescent="0.25">
      <c r="A1004" s="359" t="s">
        <v>84</v>
      </c>
      <c r="B1004" s="361">
        <v>3</v>
      </c>
      <c r="C1004" s="361"/>
      <c r="D1004" s="184" t="s">
        <v>174</v>
      </c>
      <c r="E1004" s="184"/>
      <c r="F1004" s="184"/>
      <c r="G1004" s="184"/>
      <c r="H1004" s="184"/>
      <c r="I1004" s="184"/>
      <c r="J1004" s="191"/>
      <c r="K1004" s="191"/>
      <c r="L1004" s="191"/>
      <c r="M1004" s="177"/>
      <c r="N1004" s="84"/>
    </row>
    <row r="1005" spans="1:14" x14ac:dyDescent="0.25">
      <c r="A1005" s="359" t="s">
        <v>87</v>
      </c>
      <c r="B1005" s="361">
        <v>9</v>
      </c>
      <c r="C1005" s="361"/>
      <c r="D1005" s="184" t="s">
        <v>465</v>
      </c>
      <c r="E1005" s="184"/>
      <c r="F1005" s="184"/>
      <c r="G1005" s="184"/>
      <c r="H1005" s="184"/>
      <c r="I1005" s="184"/>
      <c r="J1005" s="191"/>
      <c r="K1005" s="191"/>
      <c r="L1005" s="191"/>
      <c r="M1005" s="177"/>
      <c r="N1005" s="84"/>
    </row>
    <row r="1006" spans="1:14" x14ac:dyDescent="0.25">
      <c r="A1006" s="359" t="s">
        <v>90</v>
      </c>
      <c r="B1006" s="360" t="s">
        <v>72</v>
      </c>
      <c r="C1006" s="360"/>
      <c r="D1006" s="184" t="s">
        <v>73</v>
      </c>
      <c r="E1006" s="184"/>
      <c r="F1006" s="184"/>
      <c r="G1006" s="184"/>
      <c r="H1006" s="184"/>
      <c r="I1006" s="184"/>
      <c r="J1006" s="191"/>
      <c r="K1006" s="191"/>
      <c r="L1006" s="191"/>
      <c r="M1006" s="177"/>
      <c r="N1006" s="84"/>
    </row>
    <row r="1007" spans="1:14" x14ac:dyDescent="0.25">
      <c r="A1007" s="359" t="s">
        <v>93</v>
      </c>
      <c r="B1007" s="360" t="s">
        <v>133</v>
      </c>
      <c r="C1007" s="360"/>
      <c r="D1007" s="184" t="s">
        <v>466</v>
      </c>
      <c r="E1007" s="184"/>
      <c r="F1007" s="184"/>
      <c r="G1007" s="184"/>
      <c r="H1007" s="184"/>
      <c r="I1007" s="184"/>
      <c r="J1007" s="191"/>
      <c r="K1007" s="191"/>
      <c r="L1007" s="191"/>
      <c r="M1007" s="177"/>
      <c r="N1007" s="84"/>
    </row>
    <row r="1008" spans="1:14" x14ac:dyDescent="0.25">
      <c r="A1008" s="69"/>
      <c r="B1008" s="183"/>
      <c r="C1008" s="69"/>
      <c r="D1008" s="69"/>
      <c r="E1008" s="181"/>
      <c r="F1008" s="181"/>
      <c r="G1008" s="181"/>
      <c r="H1008" s="181"/>
      <c r="I1008" s="184"/>
      <c r="J1008" s="191"/>
      <c r="K1008" s="191"/>
      <c r="L1008" s="191"/>
      <c r="M1008" s="177"/>
      <c r="N1008" s="84"/>
    </row>
    <row r="1009" spans="1:14" x14ac:dyDescent="0.25">
      <c r="A1009" s="69"/>
      <c r="B1009" s="183"/>
      <c r="C1009" s="364" t="s">
        <v>507</v>
      </c>
      <c r="D1009" s="184" t="s">
        <v>96</v>
      </c>
      <c r="E1009" s="365" t="s">
        <v>508</v>
      </c>
      <c r="F1009" s="184"/>
      <c r="G1009" s="184"/>
      <c r="H1009" s="181"/>
      <c r="I1009" s="181"/>
      <c r="J1009" s="181"/>
      <c r="K1009" s="181"/>
      <c r="L1009" s="372"/>
      <c r="M1009" s="177"/>
      <c r="N1009" s="84"/>
    </row>
    <row r="1010" spans="1:14" x14ac:dyDescent="0.25">
      <c r="A1010" s="69"/>
      <c r="B1010" s="183"/>
      <c r="C1010" s="69"/>
      <c r="D1010" s="181"/>
      <c r="E1010" s="181"/>
      <c r="F1010" s="181"/>
      <c r="G1010" s="181"/>
      <c r="H1010" s="181"/>
      <c r="I1010" s="181"/>
      <c r="J1010" s="181"/>
      <c r="K1010" s="181"/>
      <c r="L1010" s="372"/>
      <c r="M1010" s="177"/>
      <c r="N1010" s="84"/>
    </row>
    <row r="1011" spans="1:14" x14ac:dyDescent="0.25">
      <c r="A1011" s="69" t="s">
        <v>99</v>
      </c>
      <c r="B1011" s="180" t="s">
        <v>100</v>
      </c>
      <c r="C1011" s="180" t="s">
        <v>101</v>
      </c>
      <c r="D1011" s="368" t="s">
        <v>102</v>
      </c>
      <c r="E1011" s="181"/>
      <c r="F1011" s="181"/>
      <c r="G1011" s="181"/>
      <c r="H1011" s="181"/>
      <c r="I1011" s="181"/>
      <c r="J1011" s="182"/>
      <c r="K1011" s="182">
        <f t="shared" ref="K1011:K1019" si="148">L1011/12</f>
        <v>208344.42</v>
      </c>
      <c r="L1011" s="375">
        <v>2500133.04</v>
      </c>
      <c r="M1011" s="177"/>
      <c r="N1011" s="84"/>
    </row>
    <row r="1012" spans="1:14" x14ac:dyDescent="0.25">
      <c r="A1012" s="69" t="s">
        <v>99</v>
      </c>
      <c r="B1012" s="180" t="s">
        <v>106</v>
      </c>
      <c r="C1012" s="180" t="s">
        <v>101</v>
      </c>
      <c r="D1012" s="368" t="s">
        <v>107</v>
      </c>
      <c r="E1012" s="181"/>
      <c r="F1012" s="181"/>
      <c r="G1012" s="181"/>
      <c r="H1012" s="181"/>
      <c r="I1012" s="181"/>
      <c r="J1012" s="182"/>
      <c r="K1012" s="182">
        <f t="shared" si="148"/>
        <v>16127.14</v>
      </c>
      <c r="L1012" s="375">
        <v>193525.68</v>
      </c>
      <c r="M1012" s="177"/>
      <c r="N1012" s="84"/>
    </row>
    <row r="1013" spans="1:14" x14ac:dyDescent="0.25">
      <c r="A1013" s="69" t="s">
        <v>99</v>
      </c>
      <c r="B1013" s="180" t="s">
        <v>108</v>
      </c>
      <c r="C1013" s="180" t="s">
        <v>101</v>
      </c>
      <c r="D1013" s="368" t="s">
        <v>109</v>
      </c>
      <c r="E1013" s="181"/>
      <c r="F1013" s="181"/>
      <c r="G1013" s="181"/>
      <c r="H1013" s="181"/>
      <c r="I1013" s="181"/>
      <c r="J1013" s="182"/>
      <c r="K1013" s="182">
        <f t="shared" si="148"/>
        <v>85389.58</v>
      </c>
      <c r="L1013" s="375">
        <v>1024674.96</v>
      </c>
      <c r="M1013" s="177"/>
      <c r="N1013" s="84"/>
    </row>
    <row r="1014" spans="1:14" x14ac:dyDescent="0.25">
      <c r="A1014" s="69" t="s">
        <v>99</v>
      </c>
      <c r="B1014" s="180" t="s">
        <v>110</v>
      </c>
      <c r="C1014" s="180" t="s">
        <v>101</v>
      </c>
      <c r="D1014" s="368" t="s">
        <v>111</v>
      </c>
      <c r="E1014" s="181"/>
      <c r="F1014" s="181"/>
      <c r="G1014" s="181"/>
      <c r="H1014" s="181"/>
      <c r="I1014" s="181"/>
      <c r="J1014" s="182"/>
      <c r="K1014" s="182">
        <f t="shared" si="148"/>
        <v>3175</v>
      </c>
      <c r="L1014" s="375">
        <v>38100</v>
      </c>
      <c r="M1014" s="177"/>
      <c r="N1014" s="84"/>
    </row>
    <row r="1015" spans="1:14" x14ac:dyDescent="0.25">
      <c r="A1015" s="69" t="s">
        <v>99</v>
      </c>
      <c r="B1015" s="180" t="s">
        <v>112</v>
      </c>
      <c r="C1015" s="180" t="s">
        <v>101</v>
      </c>
      <c r="D1015" s="368" t="s">
        <v>113</v>
      </c>
      <c r="E1015" s="181"/>
      <c r="F1015" s="181"/>
      <c r="G1015" s="181"/>
      <c r="H1015" s="181"/>
      <c r="I1015" s="181"/>
      <c r="J1015" s="182"/>
      <c r="K1015" s="182">
        <f t="shared" si="148"/>
        <v>4863.5483333333332</v>
      </c>
      <c r="L1015" s="375">
        <v>58362.58</v>
      </c>
      <c r="M1015" s="177"/>
      <c r="N1015" s="84"/>
    </row>
    <row r="1016" spans="1:14" x14ac:dyDescent="0.25">
      <c r="A1016" s="69" t="s">
        <v>99</v>
      </c>
      <c r="B1016" s="180" t="s">
        <v>114</v>
      </c>
      <c r="C1016" s="180" t="s">
        <v>101</v>
      </c>
      <c r="D1016" s="368" t="s">
        <v>115</v>
      </c>
      <c r="E1016" s="181"/>
      <c r="F1016" s="181"/>
      <c r="G1016" s="181"/>
      <c r="H1016" s="181"/>
      <c r="I1016" s="181"/>
      <c r="J1016" s="182"/>
      <c r="K1016" s="182">
        <f t="shared" si="148"/>
        <v>60484.076666666668</v>
      </c>
      <c r="L1016" s="375">
        <v>725808.92</v>
      </c>
      <c r="M1016" s="177"/>
      <c r="N1016" s="84"/>
    </row>
    <row r="1017" spans="1:14" x14ac:dyDescent="0.25">
      <c r="A1017" s="69" t="s">
        <v>99</v>
      </c>
      <c r="B1017" s="180" t="s">
        <v>117</v>
      </c>
      <c r="C1017" s="180" t="s">
        <v>101</v>
      </c>
      <c r="D1017" s="368" t="s">
        <v>118</v>
      </c>
      <c r="E1017" s="181"/>
      <c r="F1017" s="181"/>
      <c r="G1017" s="181"/>
      <c r="H1017" s="181"/>
      <c r="I1017" s="181"/>
      <c r="J1017" s="182"/>
      <c r="K1017" s="182">
        <f t="shared" si="148"/>
        <v>81332.7</v>
      </c>
      <c r="L1017" s="375">
        <v>975992.4</v>
      </c>
      <c r="M1017" s="177"/>
      <c r="N1017" s="84"/>
    </row>
    <row r="1018" spans="1:14" x14ac:dyDescent="0.25">
      <c r="A1018" s="69" t="s">
        <v>99</v>
      </c>
      <c r="B1018" s="180" t="s">
        <v>119</v>
      </c>
      <c r="C1018" s="180" t="s">
        <v>101</v>
      </c>
      <c r="D1018" s="368" t="s">
        <v>120</v>
      </c>
      <c r="E1018" s="181"/>
      <c r="F1018" s="181"/>
      <c r="G1018" s="181"/>
      <c r="H1018" s="181"/>
      <c r="I1018" s="181"/>
      <c r="J1018" s="182"/>
      <c r="K1018" s="182">
        <f t="shared" si="148"/>
        <v>16150</v>
      </c>
      <c r="L1018" s="375">
        <v>193800</v>
      </c>
      <c r="M1018" s="177"/>
      <c r="N1018" s="84"/>
    </row>
    <row r="1019" spans="1:14" x14ac:dyDescent="0.25">
      <c r="A1019" s="69" t="s">
        <v>99</v>
      </c>
      <c r="B1019" s="180" t="s">
        <v>121</v>
      </c>
      <c r="C1019" s="180" t="s">
        <v>101</v>
      </c>
      <c r="D1019" s="368" t="s">
        <v>122</v>
      </c>
      <c r="E1019" s="181"/>
      <c r="F1019" s="181"/>
      <c r="G1019" s="181"/>
      <c r="H1019" s="181"/>
      <c r="I1019" s="181"/>
      <c r="J1019" s="182"/>
      <c r="K1019" s="182">
        <f t="shared" si="148"/>
        <v>11038.333333333334</v>
      </c>
      <c r="L1019" s="375">
        <v>132460</v>
      </c>
      <c r="M1019" s="177"/>
      <c r="N1019" s="84"/>
    </row>
    <row r="1020" spans="1:14" x14ac:dyDescent="0.25">
      <c r="A1020" s="69"/>
      <c r="B1020" s="183"/>
      <c r="C1020" s="69"/>
      <c r="D1020" s="181"/>
      <c r="E1020" s="184" t="s">
        <v>123</v>
      </c>
      <c r="F1020" s="181"/>
      <c r="G1020" s="181"/>
      <c r="H1020" s="181"/>
      <c r="I1020" s="184"/>
      <c r="J1020" s="185"/>
      <c r="K1020" s="185">
        <f t="shared" ref="K1020:L1020" si="149">SUM(K1011:K1019)</f>
        <v>486904.79833333334</v>
      </c>
      <c r="L1020" s="185">
        <f t="shared" si="149"/>
        <v>5842857.580000001</v>
      </c>
      <c r="M1020" s="177"/>
      <c r="N1020" s="84"/>
    </row>
    <row r="1021" spans="1:14" x14ac:dyDescent="0.25">
      <c r="A1021" s="69"/>
      <c r="B1021" s="183"/>
      <c r="C1021" s="69"/>
      <c r="D1021" s="181"/>
      <c r="E1021" s="184"/>
      <c r="F1021" s="181"/>
      <c r="G1021" s="181"/>
      <c r="H1021" s="181"/>
      <c r="I1021" s="184"/>
      <c r="J1021" s="185"/>
      <c r="K1021" s="185"/>
      <c r="L1021" s="185"/>
      <c r="M1021" s="177"/>
      <c r="N1021" s="84"/>
    </row>
    <row r="1022" spans="1:14" x14ac:dyDescent="0.25">
      <c r="A1022" s="69" t="s">
        <v>99</v>
      </c>
      <c r="B1022" s="180">
        <v>2111</v>
      </c>
      <c r="C1022" s="180" t="s">
        <v>101</v>
      </c>
      <c r="D1022" s="64" t="s">
        <v>125</v>
      </c>
      <c r="E1022" s="181"/>
      <c r="F1022" s="181"/>
      <c r="G1022" s="181"/>
      <c r="H1022" s="181"/>
      <c r="I1022" s="181"/>
      <c r="J1022" s="74"/>
      <c r="K1022" s="74">
        <f t="shared" ref="K1022:K1025" si="150">L1022/12</f>
        <v>1895.5</v>
      </c>
      <c r="L1022" s="182">
        <v>22746</v>
      </c>
      <c r="M1022" s="177"/>
      <c r="N1022" s="84"/>
    </row>
    <row r="1023" spans="1:14" x14ac:dyDescent="0.25">
      <c r="A1023" s="69" t="s">
        <v>99</v>
      </c>
      <c r="B1023" s="180">
        <v>2141</v>
      </c>
      <c r="C1023" s="180" t="s">
        <v>101</v>
      </c>
      <c r="D1023" s="64" t="s">
        <v>168</v>
      </c>
      <c r="E1023" s="181"/>
      <c r="F1023" s="181"/>
      <c r="G1023" s="181"/>
      <c r="H1023" s="181"/>
      <c r="I1023" s="181"/>
      <c r="J1023" s="74"/>
      <c r="K1023" s="74">
        <f t="shared" si="150"/>
        <v>2073.1</v>
      </c>
      <c r="L1023" s="182">
        <v>24877.200000000001</v>
      </c>
      <c r="M1023" s="177"/>
      <c r="N1023" s="84"/>
    </row>
    <row r="1024" spans="1:14" x14ac:dyDescent="0.25">
      <c r="A1024" s="69" t="s">
        <v>99</v>
      </c>
      <c r="B1024" s="180">
        <v>2161</v>
      </c>
      <c r="C1024" s="180" t="s">
        <v>101</v>
      </c>
      <c r="D1024" s="64" t="s">
        <v>128</v>
      </c>
      <c r="E1024" s="181"/>
      <c r="F1024" s="181"/>
      <c r="G1024" s="181"/>
      <c r="H1024" s="181"/>
      <c r="I1024" s="181"/>
      <c r="J1024" s="74"/>
      <c r="K1024" s="74">
        <f t="shared" si="150"/>
        <v>2160.7000000000003</v>
      </c>
      <c r="L1024" s="182">
        <v>25928.400000000001</v>
      </c>
      <c r="M1024" s="177"/>
      <c r="N1024" s="84"/>
    </row>
    <row r="1025" spans="1:14" x14ac:dyDescent="0.25">
      <c r="A1025" s="69" t="s">
        <v>99</v>
      </c>
      <c r="B1025" s="180">
        <v>2611</v>
      </c>
      <c r="C1025" s="180" t="s">
        <v>101</v>
      </c>
      <c r="D1025" s="64" t="s">
        <v>129</v>
      </c>
      <c r="E1025" s="181"/>
      <c r="F1025" s="181"/>
      <c r="G1025" s="181"/>
      <c r="H1025" s="181"/>
      <c r="I1025" s="181"/>
      <c r="J1025" s="74"/>
      <c r="K1025" s="74">
        <f t="shared" si="150"/>
        <v>1983.3333333333333</v>
      </c>
      <c r="L1025" s="182">
        <v>23800</v>
      </c>
      <c r="M1025" s="177"/>
      <c r="N1025" s="84"/>
    </row>
    <row r="1026" spans="1:14" x14ac:dyDescent="0.25">
      <c r="A1026" s="69"/>
      <c r="B1026" s="69"/>
      <c r="C1026" s="183"/>
      <c r="D1026" s="181"/>
      <c r="E1026" s="184" t="s">
        <v>123</v>
      </c>
      <c r="F1026" s="181"/>
      <c r="G1026" s="181"/>
      <c r="H1026" s="181"/>
      <c r="I1026" s="184"/>
      <c r="J1026" s="185"/>
      <c r="K1026" s="185">
        <f>SUM(K1022:K1025)</f>
        <v>8112.6333333333332</v>
      </c>
      <c r="L1026" s="185">
        <f>SUM(L1022:L1025)</f>
        <v>97351.6</v>
      </c>
      <c r="M1026" s="177"/>
      <c r="N1026" s="84"/>
    </row>
    <row r="1027" spans="1:14" x14ac:dyDescent="0.25">
      <c r="A1027" s="69"/>
      <c r="B1027" s="69"/>
      <c r="C1027" s="183"/>
      <c r="D1027" s="181"/>
      <c r="E1027" s="184"/>
      <c r="F1027" s="181"/>
      <c r="G1027" s="181"/>
      <c r="H1027" s="181"/>
      <c r="I1027" s="184"/>
      <c r="J1027" s="185"/>
      <c r="K1027" s="185"/>
      <c r="L1027" s="185"/>
      <c r="M1027" s="177"/>
      <c r="N1027" s="84"/>
    </row>
    <row r="1028" spans="1:14" x14ac:dyDescent="0.25">
      <c r="A1028" s="69" t="s">
        <v>99</v>
      </c>
      <c r="B1028" s="180">
        <v>3361</v>
      </c>
      <c r="C1028" s="180" t="s">
        <v>101</v>
      </c>
      <c r="D1028" s="64" t="s">
        <v>136</v>
      </c>
      <c r="E1028" s="181"/>
      <c r="F1028" s="181"/>
      <c r="G1028" s="181"/>
      <c r="H1028" s="181"/>
      <c r="I1028" s="181"/>
      <c r="J1028" s="74"/>
      <c r="K1028" s="74">
        <f t="shared" ref="K1028:K1033" si="151">L1028/12</f>
        <v>9437.5</v>
      </c>
      <c r="L1028" s="182">
        <v>113250</v>
      </c>
      <c r="M1028" s="177"/>
      <c r="N1028" s="84"/>
    </row>
    <row r="1029" spans="1:14" x14ac:dyDescent="0.25">
      <c r="A1029" s="69" t="s">
        <v>99</v>
      </c>
      <c r="B1029" s="180">
        <v>3521</v>
      </c>
      <c r="C1029" s="180" t="s">
        <v>101</v>
      </c>
      <c r="D1029" s="64" t="s">
        <v>138</v>
      </c>
      <c r="E1029" s="181"/>
      <c r="F1029" s="181"/>
      <c r="G1029" s="181"/>
      <c r="H1029" s="181"/>
      <c r="I1029" s="181"/>
      <c r="J1029" s="74"/>
      <c r="K1029" s="74">
        <f t="shared" si="151"/>
        <v>1141.25</v>
      </c>
      <c r="L1029" s="182">
        <v>13695</v>
      </c>
      <c r="M1029" s="177"/>
      <c r="N1029" s="84"/>
    </row>
    <row r="1030" spans="1:14" x14ac:dyDescent="0.25">
      <c r="A1030" s="69" t="s">
        <v>99</v>
      </c>
      <c r="B1030" s="180">
        <v>3571</v>
      </c>
      <c r="C1030" s="180" t="s">
        <v>101</v>
      </c>
      <c r="D1030" s="64" t="s">
        <v>271</v>
      </c>
      <c r="E1030" s="181"/>
      <c r="F1030" s="181"/>
      <c r="G1030" s="181"/>
      <c r="H1030" s="181"/>
      <c r="I1030" s="181"/>
      <c r="J1030" s="74"/>
      <c r="K1030" s="74">
        <f t="shared" si="151"/>
        <v>1625</v>
      </c>
      <c r="L1030" s="182">
        <v>19500</v>
      </c>
      <c r="M1030" s="177"/>
      <c r="N1030" s="84"/>
    </row>
    <row r="1031" spans="1:14" x14ac:dyDescent="0.25">
      <c r="A1031" s="69" t="s">
        <v>99</v>
      </c>
      <c r="B1031" s="180">
        <v>3612</v>
      </c>
      <c r="C1031" s="180" t="s">
        <v>101</v>
      </c>
      <c r="D1031" s="64" t="s">
        <v>510</v>
      </c>
      <c r="E1031" s="181"/>
      <c r="F1031" s="181"/>
      <c r="G1031" s="181"/>
      <c r="H1031" s="181"/>
      <c r="I1031" s="181"/>
      <c r="J1031" s="74"/>
      <c r="K1031" s="74">
        <f t="shared" si="151"/>
        <v>2125</v>
      </c>
      <c r="L1031" s="182">
        <v>25500</v>
      </c>
      <c r="M1031" s="177"/>
      <c r="N1031" s="84"/>
    </row>
    <row r="1032" spans="1:14" x14ac:dyDescent="0.25">
      <c r="A1032" s="69" t="s">
        <v>99</v>
      </c>
      <c r="B1032" s="180">
        <v>3721</v>
      </c>
      <c r="C1032" s="180" t="s">
        <v>101</v>
      </c>
      <c r="D1032" s="64" t="s">
        <v>142</v>
      </c>
      <c r="E1032" s="181"/>
      <c r="F1032" s="181"/>
      <c r="G1032" s="181"/>
      <c r="H1032" s="181"/>
      <c r="I1032" s="181"/>
      <c r="J1032" s="74"/>
      <c r="K1032" s="74">
        <f t="shared" si="151"/>
        <v>1231.25</v>
      </c>
      <c r="L1032" s="182">
        <v>14775</v>
      </c>
      <c r="M1032" s="177"/>
      <c r="N1032" s="84"/>
    </row>
    <row r="1033" spans="1:14" x14ac:dyDescent="0.25">
      <c r="A1033" s="69" t="s">
        <v>99</v>
      </c>
      <c r="B1033" s="180">
        <v>3751</v>
      </c>
      <c r="C1033" s="180" t="s">
        <v>101</v>
      </c>
      <c r="D1033" s="64" t="s">
        <v>144</v>
      </c>
      <c r="E1033" s="181"/>
      <c r="F1033" s="181"/>
      <c r="G1033" s="181"/>
      <c r="H1033" s="181"/>
      <c r="I1033" s="181"/>
      <c r="J1033" s="74"/>
      <c r="K1033" s="74">
        <f t="shared" si="151"/>
        <v>2984.375</v>
      </c>
      <c r="L1033" s="182">
        <v>35812.5</v>
      </c>
      <c r="M1033" s="177"/>
      <c r="N1033" s="84"/>
    </row>
    <row r="1034" spans="1:14" x14ac:dyDescent="0.25">
      <c r="A1034" s="69"/>
      <c r="B1034" s="69"/>
      <c r="C1034" s="183"/>
      <c r="D1034" s="181"/>
      <c r="E1034" s="184" t="s">
        <v>123</v>
      </c>
      <c r="F1034" s="181"/>
      <c r="G1034" s="181"/>
      <c r="H1034" s="181"/>
      <c r="I1034" s="184"/>
      <c r="J1034" s="185"/>
      <c r="K1034" s="185">
        <f t="shared" ref="K1034:L1034" si="152">SUM(K1028:K1033)</f>
        <v>18544.375</v>
      </c>
      <c r="L1034" s="185">
        <f t="shared" si="152"/>
        <v>222532.5</v>
      </c>
      <c r="M1034" s="177"/>
      <c r="N1034" s="84"/>
    </row>
    <row r="1035" spans="1:14" x14ac:dyDescent="0.25">
      <c r="A1035" s="69"/>
      <c r="B1035" s="69"/>
      <c r="C1035" s="183"/>
      <c r="D1035" s="181"/>
      <c r="E1035" s="181"/>
      <c r="F1035" s="181"/>
      <c r="G1035" s="181"/>
      <c r="H1035" s="181"/>
      <c r="I1035" s="181"/>
      <c r="J1035" s="181"/>
      <c r="K1035" s="181"/>
      <c r="L1035" s="185"/>
      <c r="M1035" s="177"/>
      <c r="N1035" s="84"/>
    </row>
    <row r="1036" spans="1:14" x14ac:dyDescent="0.25">
      <c r="A1036" s="69"/>
      <c r="B1036" s="69"/>
      <c r="C1036" s="183"/>
      <c r="D1036" s="181"/>
      <c r="E1036" s="184" t="s">
        <v>146</v>
      </c>
      <c r="F1036" s="181"/>
      <c r="G1036" s="181"/>
      <c r="H1036" s="181"/>
      <c r="I1036" s="184"/>
      <c r="J1036" s="191"/>
      <c r="K1036" s="191">
        <f>SUM(K1020+K1026+K1034)</f>
        <v>513561.8066666667</v>
      </c>
      <c r="L1036" s="191">
        <f>SUM(L1020+L1026+L1034)</f>
        <v>6162741.6800000006</v>
      </c>
      <c r="M1036" s="177"/>
      <c r="N1036" s="84"/>
    </row>
    <row r="1037" spans="1:14" x14ac:dyDescent="0.25">
      <c r="A1037" s="69"/>
      <c r="B1037" s="183"/>
      <c r="C1037" s="69"/>
      <c r="D1037" s="69"/>
      <c r="E1037" s="181"/>
      <c r="F1037" s="181"/>
      <c r="G1037" s="181"/>
      <c r="H1037" s="181"/>
      <c r="I1037" s="184"/>
      <c r="J1037" s="191"/>
      <c r="K1037" s="191"/>
      <c r="L1037" s="191"/>
      <c r="M1037" s="177"/>
      <c r="N1037" s="84"/>
    </row>
    <row r="1038" spans="1:14" x14ac:dyDescent="0.25">
      <c r="A1038" s="359" t="s">
        <v>82</v>
      </c>
      <c r="B1038" s="361">
        <v>1</v>
      </c>
      <c r="C1038" s="361"/>
      <c r="D1038" s="184" t="s">
        <v>83</v>
      </c>
      <c r="E1038" s="184"/>
      <c r="F1038" s="184"/>
      <c r="G1038" s="184"/>
      <c r="H1038" s="184"/>
      <c r="I1038" s="184"/>
      <c r="J1038" s="184"/>
      <c r="K1038" s="184"/>
      <c r="L1038" s="191"/>
      <c r="M1038" s="177"/>
      <c r="N1038" s="84"/>
    </row>
    <row r="1039" spans="1:14" x14ac:dyDescent="0.25">
      <c r="A1039" s="359" t="s">
        <v>84</v>
      </c>
      <c r="B1039" s="361">
        <v>3</v>
      </c>
      <c r="C1039" s="361"/>
      <c r="D1039" s="184" t="s">
        <v>174</v>
      </c>
      <c r="E1039" s="184"/>
      <c r="F1039" s="184"/>
      <c r="G1039" s="184"/>
      <c r="H1039" s="184"/>
      <c r="I1039" s="184"/>
      <c r="J1039" s="184"/>
      <c r="K1039" s="184"/>
      <c r="L1039" s="184"/>
      <c r="M1039" s="177"/>
      <c r="N1039" s="84"/>
    </row>
    <row r="1040" spans="1:14" x14ac:dyDescent="0.25">
      <c r="A1040" s="359" t="s">
        <v>87</v>
      </c>
      <c r="B1040" s="361">
        <v>9</v>
      </c>
      <c r="C1040" s="361"/>
      <c r="D1040" s="184" t="s">
        <v>465</v>
      </c>
      <c r="E1040" s="184"/>
      <c r="F1040" s="184"/>
      <c r="G1040" s="184"/>
      <c r="H1040" s="184"/>
      <c r="I1040" s="184"/>
      <c r="J1040" s="184"/>
      <c r="K1040" s="184"/>
      <c r="L1040" s="184"/>
      <c r="M1040" s="177"/>
      <c r="N1040" s="84"/>
    </row>
    <row r="1041" spans="1:14" x14ac:dyDescent="0.25">
      <c r="A1041" s="359" t="s">
        <v>90</v>
      </c>
      <c r="B1041" s="360" t="s">
        <v>72</v>
      </c>
      <c r="C1041" s="360"/>
      <c r="D1041" s="184" t="s">
        <v>73</v>
      </c>
      <c r="E1041" s="184"/>
      <c r="F1041" s="184"/>
      <c r="G1041" s="184"/>
      <c r="H1041" s="184"/>
      <c r="I1041" s="184"/>
      <c r="J1041" s="184"/>
      <c r="K1041" s="184"/>
      <c r="L1041" s="184"/>
      <c r="M1041" s="177"/>
      <c r="N1041" s="84"/>
    </row>
    <row r="1042" spans="1:14" x14ac:dyDescent="0.25">
      <c r="A1042" s="359" t="s">
        <v>93</v>
      </c>
      <c r="B1042" s="360" t="s">
        <v>133</v>
      </c>
      <c r="C1042" s="360"/>
      <c r="D1042" s="184" t="s">
        <v>466</v>
      </c>
      <c r="E1042" s="184"/>
      <c r="F1042" s="184"/>
      <c r="G1042" s="184"/>
      <c r="H1042" s="184"/>
      <c r="I1042" s="184"/>
      <c r="J1042" s="184"/>
      <c r="K1042" s="184"/>
      <c r="L1042" s="184"/>
      <c r="M1042" s="177"/>
      <c r="N1042" s="84"/>
    </row>
    <row r="1043" spans="1:14" x14ac:dyDescent="0.25">
      <c r="A1043" s="181"/>
      <c r="B1043" s="181"/>
      <c r="C1043" s="181"/>
      <c r="D1043" s="181"/>
      <c r="E1043" s="181"/>
      <c r="F1043" s="181"/>
      <c r="G1043" s="181"/>
      <c r="H1043" s="181"/>
      <c r="I1043" s="181"/>
      <c r="J1043" s="181"/>
      <c r="K1043" s="181"/>
      <c r="L1043" s="181"/>
      <c r="M1043" s="177"/>
      <c r="N1043" s="84"/>
    </row>
    <row r="1044" spans="1:14" x14ac:dyDescent="0.25">
      <c r="A1044" s="69"/>
      <c r="B1044" s="183"/>
      <c r="C1044" s="364" t="s">
        <v>513</v>
      </c>
      <c r="D1044" s="184" t="s">
        <v>96</v>
      </c>
      <c r="E1044" s="365" t="s">
        <v>514</v>
      </c>
      <c r="F1044" s="181"/>
      <c r="G1044" s="181"/>
      <c r="H1044" s="181"/>
      <c r="I1044" s="181"/>
      <c r="J1044" s="181"/>
      <c r="K1044" s="181"/>
      <c r="L1044" s="372"/>
      <c r="M1044" s="177"/>
      <c r="N1044" s="84"/>
    </row>
    <row r="1045" spans="1:14" x14ac:dyDescent="0.25">
      <c r="A1045" s="69"/>
      <c r="B1045" s="183"/>
      <c r="C1045" s="69"/>
      <c r="D1045" s="184"/>
      <c r="E1045" s="184"/>
      <c r="F1045" s="181"/>
      <c r="G1045" s="181"/>
      <c r="H1045" s="181"/>
      <c r="I1045" s="181"/>
      <c r="J1045" s="181"/>
      <c r="K1045" s="181"/>
      <c r="L1045" s="372"/>
      <c r="M1045" s="177"/>
      <c r="N1045" s="84"/>
    </row>
    <row r="1046" spans="1:14" x14ac:dyDescent="0.25">
      <c r="A1046" s="69" t="s">
        <v>99</v>
      </c>
      <c r="B1046" s="180" t="s">
        <v>110</v>
      </c>
      <c r="C1046" s="180" t="s">
        <v>101</v>
      </c>
      <c r="D1046" s="368" t="s">
        <v>111</v>
      </c>
      <c r="E1046" s="181"/>
      <c r="F1046" s="181"/>
      <c r="G1046" s="181"/>
      <c r="H1046" s="181"/>
      <c r="I1046" s="181"/>
      <c r="J1046" s="182"/>
      <c r="K1046" s="182">
        <f t="shared" ref="K1046:K1050" si="153">L1046/12</f>
        <v>268035</v>
      </c>
      <c r="L1046" s="375">
        <v>3216420</v>
      </c>
      <c r="M1046" s="177"/>
      <c r="N1046" s="84"/>
    </row>
    <row r="1047" spans="1:14" x14ac:dyDescent="0.25">
      <c r="A1047" s="69" t="s">
        <v>99</v>
      </c>
      <c r="B1047" s="180" t="s">
        <v>114</v>
      </c>
      <c r="C1047" s="180" t="s">
        <v>101</v>
      </c>
      <c r="D1047" s="368" t="s">
        <v>115</v>
      </c>
      <c r="E1047" s="181"/>
      <c r="F1047" s="181"/>
      <c r="G1047" s="181"/>
      <c r="H1047" s="181"/>
      <c r="I1047" s="181"/>
      <c r="J1047" s="182"/>
      <c r="K1047" s="182">
        <f t="shared" si="153"/>
        <v>644079.65666666662</v>
      </c>
      <c r="L1047" s="375">
        <v>7728955.8799999999</v>
      </c>
      <c r="M1047" s="177"/>
      <c r="N1047" s="84"/>
    </row>
    <row r="1048" spans="1:14" x14ac:dyDescent="0.25">
      <c r="A1048" s="69" t="s">
        <v>99</v>
      </c>
      <c r="B1048" s="180" t="s">
        <v>515</v>
      </c>
      <c r="C1048" s="180" t="s">
        <v>101</v>
      </c>
      <c r="D1048" s="368" t="s">
        <v>516</v>
      </c>
      <c r="E1048" s="181"/>
      <c r="F1048" s="181"/>
      <c r="G1048" s="181"/>
      <c r="H1048" s="181"/>
      <c r="I1048" s="181"/>
      <c r="J1048" s="182"/>
      <c r="K1048" s="182">
        <f t="shared" si="153"/>
        <v>3864477.94</v>
      </c>
      <c r="L1048" s="375">
        <v>46373735.280000001</v>
      </c>
      <c r="M1048" s="177"/>
      <c r="N1048" s="84"/>
    </row>
    <row r="1049" spans="1:14" x14ac:dyDescent="0.25">
      <c r="A1049" s="69" t="s">
        <v>99</v>
      </c>
      <c r="B1049" s="180" t="s">
        <v>119</v>
      </c>
      <c r="C1049" s="180" t="s">
        <v>101</v>
      </c>
      <c r="D1049" s="368" t="s">
        <v>120</v>
      </c>
      <c r="E1049" s="181"/>
      <c r="F1049" s="181"/>
      <c r="G1049" s="181"/>
      <c r="H1049" s="181"/>
      <c r="I1049" s="181"/>
      <c r="J1049" s="182"/>
      <c r="K1049" s="182">
        <f t="shared" si="153"/>
        <v>381450</v>
      </c>
      <c r="L1049" s="375">
        <v>4577400</v>
      </c>
      <c r="M1049" s="177"/>
      <c r="N1049" s="84"/>
    </row>
    <row r="1050" spans="1:14" x14ac:dyDescent="0.25">
      <c r="A1050" s="69" t="s">
        <v>99</v>
      </c>
      <c r="B1050" s="180" t="s">
        <v>121</v>
      </c>
      <c r="C1050" s="180" t="s">
        <v>101</v>
      </c>
      <c r="D1050" s="368" t="s">
        <v>122</v>
      </c>
      <c r="E1050" s="181"/>
      <c r="F1050" s="181"/>
      <c r="G1050" s="181"/>
      <c r="H1050" s="181"/>
      <c r="I1050" s="181"/>
      <c r="J1050" s="182"/>
      <c r="K1050" s="182">
        <f t="shared" si="153"/>
        <v>151735.98666666666</v>
      </c>
      <c r="L1050" s="375">
        <v>1820831.84</v>
      </c>
      <c r="M1050" s="177"/>
      <c r="N1050" s="84"/>
    </row>
    <row r="1051" spans="1:14" x14ac:dyDescent="0.25">
      <c r="A1051" s="69"/>
      <c r="B1051" s="183"/>
      <c r="C1051" s="69"/>
      <c r="D1051" s="181"/>
      <c r="E1051" s="184" t="s">
        <v>123</v>
      </c>
      <c r="F1051" s="181"/>
      <c r="G1051" s="181"/>
      <c r="H1051" s="181"/>
      <c r="I1051" s="184"/>
      <c r="J1051" s="185"/>
      <c r="K1051" s="185">
        <f t="shared" ref="K1051:L1051" si="154">SUM(K1046:K1050)</f>
        <v>5309778.583333333</v>
      </c>
      <c r="L1051" s="185">
        <f t="shared" si="154"/>
        <v>63717343</v>
      </c>
      <c r="M1051" s="177"/>
      <c r="N1051" s="84"/>
    </row>
    <row r="1052" spans="1:14" x14ac:dyDescent="0.25">
      <c r="A1052" s="69"/>
      <c r="B1052" s="183"/>
      <c r="C1052" s="183"/>
      <c r="D1052" s="181"/>
      <c r="E1052" s="181"/>
      <c r="F1052" s="181"/>
      <c r="G1052" s="181"/>
      <c r="H1052" s="181"/>
      <c r="I1052" s="181"/>
      <c r="J1052" s="182"/>
      <c r="K1052" s="182"/>
      <c r="L1052" s="376"/>
      <c r="M1052" s="177"/>
      <c r="N1052" s="84"/>
    </row>
    <row r="1053" spans="1:14" x14ac:dyDescent="0.25">
      <c r="A1053" s="69" t="s">
        <v>99</v>
      </c>
      <c r="B1053" s="180">
        <v>4411</v>
      </c>
      <c r="C1053" s="180" t="s">
        <v>101</v>
      </c>
      <c r="D1053" s="64" t="s">
        <v>415</v>
      </c>
      <c r="E1053" s="181"/>
      <c r="F1053" s="181"/>
      <c r="G1053" s="181"/>
      <c r="H1053" s="181"/>
      <c r="I1053" s="181"/>
      <c r="J1053" s="182"/>
      <c r="K1053" s="182">
        <f>L1053/12</f>
        <v>5833.333333333333</v>
      </c>
      <c r="L1053" s="182">
        <v>70000</v>
      </c>
      <c r="M1053" s="177"/>
      <c r="N1053" s="84"/>
    </row>
    <row r="1054" spans="1:14" x14ac:dyDescent="0.25">
      <c r="A1054" s="69"/>
      <c r="B1054" s="373"/>
      <c r="C1054" s="183"/>
      <c r="D1054" s="181"/>
      <c r="E1054" s="184" t="s">
        <v>506</v>
      </c>
      <c r="F1054" s="181"/>
      <c r="G1054" s="181"/>
      <c r="H1054" s="181"/>
      <c r="I1054" s="181"/>
      <c r="J1054" s="391"/>
      <c r="K1054" s="379">
        <f t="shared" ref="K1054:L1054" si="155">SUM(K1053)</f>
        <v>5833.333333333333</v>
      </c>
      <c r="L1054" s="379">
        <f t="shared" si="155"/>
        <v>70000</v>
      </c>
      <c r="M1054" s="177"/>
      <c r="N1054" s="84"/>
    </row>
    <row r="1055" spans="1:14" x14ac:dyDescent="0.25">
      <c r="A1055" s="69"/>
      <c r="B1055" s="373"/>
      <c r="C1055" s="183"/>
      <c r="D1055" s="181"/>
      <c r="E1055" s="181"/>
      <c r="F1055" s="181"/>
      <c r="G1055" s="181"/>
      <c r="H1055" s="181"/>
      <c r="I1055" s="181"/>
      <c r="J1055" s="182"/>
      <c r="K1055" s="182"/>
      <c r="L1055" s="182"/>
      <c r="M1055" s="177"/>
      <c r="N1055" s="84"/>
    </row>
    <row r="1056" spans="1:14" x14ac:dyDescent="0.25">
      <c r="A1056" s="69"/>
      <c r="B1056" s="373"/>
      <c r="C1056" s="183"/>
      <c r="D1056" s="181"/>
      <c r="E1056" s="184" t="s">
        <v>146</v>
      </c>
      <c r="F1056" s="181"/>
      <c r="G1056" s="181"/>
      <c r="H1056" s="181"/>
      <c r="I1056" s="181"/>
      <c r="J1056" s="182"/>
      <c r="K1056" s="185">
        <f t="shared" ref="K1056:L1056" si="156">SUM(K1051+K1054)</f>
        <v>5315611.916666666</v>
      </c>
      <c r="L1056" s="185">
        <f t="shared" si="156"/>
        <v>63787343</v>
      </c>
      <c r="M1056" s="177"/>
      <c r="N1056" s="84"/>
    </row>
    <row r="1057" spans="1:14" x14ac:dyDescent="0.25">
      <c r="A1057" s="69"/>
      <c r="B1057" s="373"/>
      <c r="C1057" s="183"/>
      <c r="D1057" s="181"/>
      <c r="E1057" s="181"/>
      <c r="F1057" s="181"/>
      <c r="G1057" s="181"/>
      <c r="H1057" s="181"/>
      <c r="I1057" s="181"/>
      <c r="J1057" s="182"/>
      <c r="K1057" s="182"/>
      <c r="L1057" s="182"/>
      <c r="M1057" s="177"/>
      <c r="N1057" s="84"/>
    </row>
    <row r="1058" spans="1:14" x14ac:dyDescent="0.25">
      <c r="A1058" s="69"/>
      <c r="B1058" s="183"/>
      <c r="C1058" s="69"/>
      <c r="D1058" s="181"/>
      <c r="E1058" s="184" t="s">
        <v>173</v>
      </c>
      <c r="F1058" s="181"/>
      <c r="G1058" s="181"/>
      <c r="H1058" s="181"/>
      <c r="I1058" s="184"/>
      <c r="J1058" s="191"/>
      <c r="K1058" s="191">
        <f>SUM(K1056,K1036,K1000,K963,K909)</f>
        <v>13271202.634999998</v>
      </c>
      <c r="L1058" s="191">
        <f>SUM(L1056,L1036,L1000,L963,L909)</f>
        <v>159254431.62</v>
      </c>
      <c r="M1058" s="177"/>
      <c r="N1058" s="84"/>
    </row>
    <row r="1059" spans="1:14" x14ac:dyDescent="0.25">
      <c r="A1059" s="69"/>
      <c r="B1059" s="69"/>
      <c r="C1059" s="183"/>
      <c r="D1059" s="181"/>
      <c r="E1059" s="181"/>
      <c r="F1059" s="181"/>
      <c r="G1059" s="181"/>
      <c r="H1059" s="181"/>
      <c r="I1059" s="181"/>
      <c r="J1059" s="181"/>
      <c r="K1059" s="181"/>
      <c r="L1059" s="366"/>
      <c r="M1059" s="177"/>
      <c r="N1059" s="84"/>
    </row>
    <row r="1060" spans="1:14" x14ac:dyDescent="0.25">
      <c r="A1060" s="359" t="s">
        <v>82</v>
      </c>
      <c r="B1060" s="361">
        <v>1</v>
      </c>
      <c r="C1060" s="361"/>
      <c r="D1060" s="184" t="s">
        <v>83</v>
      </c>
      <c r="E1060" s="184"/>
      <c r="F1060" s="184"/>
      <c r="G1060" s="184"/>
      <c r="H1060" s="184"/>
      <c r="I1060" s="184"/>
      <c r="J1060" s="184"/>
      <c r="K1060" s="184"/>
      <c r="L1060" s="184"/>
      <c r="M1060" s="177"/>
      <c r="N1060" s="84"/>
    </row>
    <row r="1061" spans="1:14" x14ac:dyDescent="0.25">
      <c r="A1061" s="359" t="s">
        <v>84</v>
      </c>
      <c r="B1061" s="361">
        <v>2</v>
      </c>
      <c r="C1061" s="361"/>
      <c r="D1061" s="184" t="s">
        <v>644</v>
      </c>
      <c r="E1061" s="184"/>
      <c r="F1061" s="184"/>
      <c r="G1061" s="184"/>
      <c r="H1061" s="184"/>
      <c r="I1061" s="184"/>
      <c r="J1061" s="184"/>
      <c r="K1061" s="184"/>
      <c r="L1061" s="184"/>
      <c r="M1061" s="177"/>
      <c r="N1061" s="84"/>
    </row>
    <row r="1062" spans="1:14" x14ac:dyDescent="0.25">
      <c r="A1062" s="359" t="s">
        <v>87</v>
      </c>
      <c r="B1062" s="361">
        <v>2</v>
      </c>
      <c r="C1062" s="361"/>
      <c r="D1062" s="184" t="s">
        <v>645</v>
      </c>
      <c r="E1062" s="184"/>
      <c r="F1062" s="184"/>
      <c r="G1062" s="184"/>
      <c r="H1062" s="184"/>
      <c r="I1062" s="184"/>
      <c r="J1062" s="184"/>
      <c r="K1062" s="184"/>
      <c r="L1062" s="184"/>
      <c r="M1062" s="177"/>
      <c r="N1062" s="84"/>
    </row>
    <row r="1063" spans="1:14" x14ac:dyDescent="0.25">
      <c r="A1063" s="359" t="s">
        <v>90</v>
      </c>
      <c r="B1063" s="360" t="s">
        <v>72</v>
      </c>
      <c r="C1063" s="360"/>
      <c r="D1063" s="184" t="s">
        <v>73</v>
      </c>
      <c r="E1063" s="184"/>
      <c r="F1063" s="184"/>
      <c r="G1063" s="184"/>
      <c r="H1063" s="184"/>
      <c r="I1063" s="184"/>
      <c r="J1063" s="184"/>
      <c r="K1063" s="184"/>
      <c r="L1063" s="184"/>
      <c r="M1063" s="177"/>
      <c r="N1063" s="84"/>
    </row>
    <row r="1064" spans="1:14" x14ac:dyDescent="0.25">
      <c r="A1064" s="359" t="s">
        <v>93</v>
      </c>
      <c r="B1064" s="360" t="s">
        <v>85</v>
      </c>
      <c r="C1064" s="360"/>
      <c r="D1064" s="184" t="s">
        <v>517</v>
      </c>
      <c r="E1064" s="184"/>
      <c r="F1064" s="184"/>
      <c r="G1064" s="184"/>
      <c r="H1064" s="184"/>
      <c r="I1064" s="184"/>
      <c r="J1064" s="191"/>
      <c r="K1064" s="191"/>
      <c r="L1064" s="191"/>
      <c r="M1064" s="177"/>
      <c r="N1064" s="84"/>
    </row>
    <row r="1065" spans="1:14" x14ac:dyDescent="0.25">
      <c r="A1065" s="184"/>
      <c r="B1065" s="183"/>
      <c r="C1065" s="183"/>
      <c r="D1065" s="184"/>
      <c r="E1065" s="184"/>
      <c r="F1065" s="184"/>
      <c r="G1065" s="184"/>
      <c r="H1065" s="184"/>
      <c r="I1065" s="184"/>
      <c r="J1065" s="191"/>
      <c r="K1065" s="191"/>
      <c r="L1065" s="191"/>
      <c r="M1065" s="177"/>
      <c r="N1065" s="84"/>
    </row>
    <row r="1066" spans="1:14" x14ac:dyDescent="0.25">
      <c r="A1066" s="69"/>
      <c r="B1066" s="183"/>
      <c r="C1066" s="364" t="s">
        <v>518</v>
      </c>
      <c r="D1066" s="184" t="s">
        <v>96</v>
      </c>
      <c r="E1066" s="365" t="s">
        <v>519</v>
      </c>
      <c r="F1066" s="181"/>
      <c r="G1066" s="181"/>
      <c r="H1066" s="181"/>
      <c r="I1066" s="181"/>
      <c r="J1066" s="74"/>
      <c r="K1066" s="74"/>
      <c r="L1066" s="74"/>
      <c r="M1066" s="177"/>
      <c r="N1066" s="84"/>
    </row>
    <row r="1067" spans="1:14" x14ac:dyDescent="0.25">
      <c r="A1067" s="69"/>
      <c r="B1067" s="183"/>
      <c r="C1067" s="69"/>
      <c r="D1067" s="69"/>
      <c r="E1067" s="181"/>
      <c r="F1067" s="181"/>
      <c r="G1067" s="181"/>
      <c r="H1067" s="181"/>
      <c r="I1067" s="181"/>
      <c r="J1067" s="74"/>
      <c r="K1067" s="74"/>
      <c r="L1067" s="74"/>
      <c r="M1067" s="177"/>
      <c r="N1067" s="84"/>
    </row>
    <row r="1068" spans="1:14" x14ac:dyDescent="0.25">
      <c r="A1068" s="69" t="s">
        <v>99</v>
      </c>
      <c r="B1068" s="373" t="s">
        <v>100</v>
      </c>
      <c r="C1068" s="183" t="s">
        <v>101</v>
      </c>
      <c r="D1068" s="368" t="s">
        <v>102</v>
      </c>
      <c r="E1068" s="181"/>
      <c r="F1068" s="181"/>
      <c r="G1068" s="181"/>
      <c r="H1068" s="181"/>
      <c r="I1068" s="181"/>
      <c r="J1068" s="182"/>
      <c r="K1068" s="182">
        <f t="shared" ref="K1068:K1075" si="157">L1068/12</f>
        <v>126810.52</v>
      </c>
      <c r="L1068" s="375">
        <v>1521726.24</v>
      </c>
      <c r="M1068" s="177"/>
      <c r="N1068" s="84"/>
    </row>
    <row r="1069" spans="1:14" x14ac:dyDescent="0.25">
      <c r="A1069" s="69" t="s">
        <v>99</v>
      </c>
      <c r="B1069" s="183" t="s">
        <v>108</v>
      </c>
      <c r="C1069" s="183" t="s">
        <v>101</v>
      </c>
      <c r="D1069" s="368" t="s">
        <v>109</v>
      </c>
      <c r="E1069" s="181"/>
      <c r="F1069" s="181"/>
      <c r="G1069" s="181"/>
      <c r="H1069" s="181"/>
      <c r="I1069" s="181"/>
      <c r="J1069" s="182"/>
      <c r="K1069" s="182">
        <f t="shared" si="157"/>
        <v>4252.04</v>
      </c>
      <c r="L1069" s="375">
        <v>51024.480000000003</v>
      </c>
      <c r="M1069" s="177"/>
      <c r="N1069" s="84"/>
    </row>
    <row r="1070" spans="1:14" x14ac:dyDescent="0.25">
      <c r="A1070" s="69" t="s">
        <v>99</v>
      </c>
      <c r="B1070" s="373" t="s">
        <v>110</v>
      </c>
      <c r="C1070" s="183" t="s">
        <v>101</v>
      </c>
      <c r="D1070" s="368" t="s">
        <v>111</v>
      </c>
      <c r="E1070" s="181"/>
      <c r="F1070" s="181"/>
      <c r="G1070" s="181"/>
      <c r="H1070" s="181"/>
      <c r="I1070" s="181"/>
      <c r="J1070" s="182"/>
      <c r="K1070" s="182">
        <f t="shared" si="157"/>
        <v>2897</v>
      </c>
      <c r="L1070" s="375">
        <v>34764</v>
      </c>
      <c r="M1070" s="177"/>
      <c r="N1070" s="84"/>
    </row>
    <row r="1071" spans="1:14" x14ac:dyDescent="0.25">
      <c r="A1071" s="69" t="s">
        <v>99</v>
      </c>
      <c r="B1071" s="373" t="s">
        <v>112</v>
      </c>
      <c r="C1071" s="183" t="s">
        <v>101</v>
      </c>
      <c r="D1071" s="368" t="s">
        <v>113</v>
      </c>
      <c r="E1071" s="181"/>
      <c r="F1071" s="181"/>
      <c r="G1071" s="181"/>
      <c r="H1071" s="181"/>
      <c r="I1071" s="181"/>
      <c r="J1071" s="182"/>
      <c r="K1071" s="182">
        <f t="shared" si="157"/>
        <v>2747.5575000000003</v>
      </c>
      <c r="L1071" s="375">
        <v>32970.69</v>
      </c>
      <c r="M1071" s="177"/>
      <c r="N1071" s="84"/>
    </row>
    <row r="1072" spans="1:14" x14ac:dyDescent="0.25">
      <c r="A1072" s="69" t="s">
        <v>99</v>
      </c>
      <c r="B1072" s="373" t="s">
        <v>114</v>
      </c>
      <c r="C1072" s="183" t="s">
        <v>101</v>
      </c>
      <c r="D1072" s="368" t="s">
        <v>115</v>
      </c>
      <c r="E1072" s="181"/>
      <c r="F1072" s="181"/>
      <c r="G1072" s="181"/>
      <c r="H1072" s="181"/>
      <c r="I1072" s="181"/>
      <c r="J1072" s="182"/>
      <c r="K1072" s="182">
        <f t="shared" si="157"/>
        <v>22279.478333333333</v>
      </c>
      <c r="L1072" s="375">
        <v>267353.74</v>
      </c>
      <c r="M1072" s="177"/>
      <c r="N1072" s="84"/>
    </row>
    <row r="1073" spans="1:14" x14ac:dyDescent="0.25">
      <c r="A1073" s="69" t="s">
        <v>99</v>
      </c>
      <c r="B1073" s="183" t="s">
        <v>117</v>
      </c>
      <c r="C1073" s="183" t="s">
        <v>101</v>
      </c>
      <c r="D1073" s="368" t="s">
        <v>118</v>
      </c>
      <c r="E1073" s="181"/>
      <c r="F1073" s="181"/>
      <c r="G1073" s="181"/>
      <c r="H1073" s="181"/>
      <c r="I1073" s="181"/>
      <c r="J1073" s="182"/>
      <c r="K1073" s="182">
        <f t="shared" si="157"/>
        <v>2085.08</v>
      </c>
      <c r="L1073" s="375">
        <v>25020.959999999999</v>
      </c>
      <c r="M1073" s="177"/>
      <c r="N1073" s="84"/>
    </row>
    <row r="1074" spans="1:14" x14ac:dyDescent="0.25">
      <c r="A1074" s="69" t="s">
        <v>99</v>
      </c>
      <c r="B1074" s="373" t="s">
        <v>119</v>
      </c>
      <c r="C1074" s="183" t="s">
        <v>101</v>
      </c>
      <c r="D1074" s="368" t="s">
        <v>120</v>
      </c>
      <c r="E1074" s="181"/>
      <c r="F1074" s="181"/>
      <c r="G1074" s="181"/>
      <c r="H1074" s="181"/>
      <c r="I1074" s="181"/>
      <c r="J1074" s="182"/>
      <c r="K1074" s="182">
        <f t="shared" si="157"/>
        <v>6650</v>
      </c>
      <c r="L1074" s="375">
        <v>79800</v>
      </c>
      <c r="M1074" s="177"/>
      <c r="N1074" s="84"/>
    </row>
    <row r="1075" spans="1:14" x14ac:dyDescent="0.25">
      <c r="A1075" s="69" t="s">
        <v>99</v>
      </c>
      <c r="B1075" s="180" t="s">
        <v>121</v>
      </c>
      <c r="C1075" s="180" t="s">
        <v>101</v>
      </c>
      <c r="D1075" s="368" t="s">
        <v>122</v>
      </c>
      <c r="E1075" s="181"/>
      <c r="F1075" s="181"/>
      <c r="G1075" s="181"/>
      <c r="H1075" s="181"/>
      <c r="I1075" s="181"/>
      <c r="J1075" s="182"/>
      <c r="K1075" s="182">
        <f t="shared" si="157"/>
        <v>2959.1666666666665</v>
      </c>
      <c r="L1075" s="375">
        <v>35510</v>
      </c>
      <c r="M1075" s="177"/>
      <c r="N1075" s="84"/>
    </row>
    <row r="1076" spans="1:14" x14ac:dyDescent="0.25">
      <c r="A1076" s="69"/>
      <c r="B1076" s="180"/>
      <c r="C1076" s="180"/>
      <c r="D1076" s="64"/>
      <c r="E1076" s="184" t="s">
        <v>123</v>
      </c>
      <c r="F1076" s="181"/>
      <c r="G1076" s="181"/>
      <c r="H1076" s="181"/>
      <c r="I1076" s="184"/>
      <c r="J1076" s="191"/>
      <c r="K1076" s="191">
        <f t="shared" ref="K1076:L1076" si="158">SUM(K1068:K1075)</f>
        <v>170680.84249999997</v>
      </c>
      <c r="L1076" s="191">
        <f t="shared" si="158"/>
        <v>2048170.1099999999</v>
      </c>
      <c r="M1076" s="177"/>
      <c r="N1076" s="84"/>
    </row>
    <row r="1077" spans="1:14" x14ac:dyDescent="0.25">
      <c r="A1077" s="69"/>
      <c r="B1077" s="180"/>
      <c r="C1077" s="180"/>
      <c r="D1077" s="64"/>
      <c r="E1077" s="181"/>
      <c r="F1077" s="181"/>
      <c r="G1077" s="181"/>
      <c r="H1077" s="181"/>
      <c r="I1077" s="181"/>
      <c r="J1077" s="74"/>
      <c r="K1077" s="74"/>
      <c r="L1077" s="74"/>
      <c r="M1077" s="177"/>
      <c r="N1077" s="84"/>
    </row>
    <row r="1078" spans="1:14" x14ac:dyDescent="0.25">
      <c r="A1078" s="69" t="s">
        <v>99</v>
      </c>
      <c r="B1078" s="367">
        <v>2111</v>
      </c>
      <c r="C1078" s="367" t="s">
        <v>101</v>
      </c>
      <c r="D1078" s="368" t="s">
        <v>125</v>
      </c>
      <c r="E1078" s="181"/>
      <c r="F1078" s="181"/>
      <c r="G1078" s="181"/>
      <c r="H1078" s="181"/>
      <c r="I1078" s="181"/>
      <c r="J1078" s="74"/>
      <c r="K1078" s="74">
        <f t="shared" ref="K1078:K1080" si="159">L1078/12</f>
        <v>833.33333333333337</v>
      </c>
      <c r="L1078" s="182">
        <v>10000</v>
      </c>
      <c r="M1078" s="177"/>
      <c r="N1078" s="84"/>
    </row>
    <row r="1079" spans="1:14" x14ac:dyDescent="0.25">
      <c r="A1079" s="69" t="s">
        <v>99</v>
      </c>
      <c r="B1079" s="180">
        <v>2141</v>
      </c>
      <c r="C1079" s="180" t="s">
        <v>101</v>
      </c>
      <c r="D1079" s="64" t="s">
        <v>168</v>
      </c>
      <c r="E1079" s="181"/>
      <c r="F1079" s="181"/>
      <c r="G1079" s="181"/>
      <c r="H1079" s="181"/>
      <c r="I1079" s="181"/>
      <c r="J1079" s="74"/>
      <c r="K1079" s="74">
        <f t="shared" si="159"/>
        <v>721</v>
      </c>
      <c r="L1079" s="182">
        <v>8652</v>
      </c>
      <c r="M1079" s="177"/>
      <c r="N1079" s="84"/>
    </row>
    <row r="1080" spans="1:14" x14ac:dyDescent="0.25">
      <c r="A1080" s="69" t="s">
        <v>99</v>
      </c>
      <c r="B1080" s="367">
        <v>2161</v>
      </c>
      <c r="C1080" s="367" t="s">
        <v>101</v>
      </c>
      <c r="D1080" s="368" t="s">
        <v>128</v>
      </c>
      <c r="E1080" s="181"/>
      <c r="F1080" s="181"/>
      <c r="G1080" s="181"/>
      <c r="H1080" s="181"/>
      <c r="I1080" s="181"/>
      <c r="J1080" s="74"/>
      <c r="K1080" s="74">
        <f t="shared" si="159"/>
        <v>660</v>
      </c>
      <c r="L1080" s="182">
        <v>7920</v>
      </c>
      <c r="M1080" s="177"/>
      <c r="N1080" s="84"/>
    </row>
    <row r="1081" spans="1:14" x14ac:dyDescent="0.25">
      <c r="A1081" s="69"/>
      <c r="B1081" s="180"/>
      <c r="C1081" s="180"/>
      <c r="D1081" s="64"/>
      <c r="E1081" s="184" t="s">
        <v>123</v>
      </c>
      <c r="F1081" s="181"/>
      <c r="G1081" s="181"/>
      <c r="H1081" s="181"/>
      <c r="I1081" s="184"/>
      <c r="J1081" s="191"/>
      <c r="K1081" s="191">
        <f t="shared" ref="K1081:L1081" si="160">SUM(K1078:K1080)</f>
        <v>2214.3333333333335</v>
      </c>
      <c r="L1081" s="191">
        <f t="shared" si="160"/>
        <v>26572</v>
      </c>
      <c r="M1081" s="177"/>
      <c r="N1081" s="84"/>
    </row>
    <row r="1082" spans="1:14" x14ac:dyDescent="0.25">
      <c r="A1082" s="69"/>
      <c r="B1082" s="69"/>
      <c r="C1082" s="183"/>
      <c r="D1082" s="181"/>
      <c r="E1082" s="181"/>
      <c r="F1082" s="181"/>
      <c r="G1082" s="181"/>
      <c r="H1082" s="181"/>
      <c r="I1082" s="181"/>
      <c r="J1082" s="74"/>
      <c r="K1082" s="74"/>
      <c r="L1082" s="191"/>
      <c r="M1082" s="177"/>
      <c r="N1082" s="84"/>
    </row>
    <row r="1083" spans="1:14" x14ac:dyDescent="0.25">
      <c r="A1083" s="69" t="s">
        <v>99</v>
      </c>
      <c r="B1083" s="183">
        <v>3111</v>
      </c>
      <c r="C1083" s="183" t="s">
        <v>101</v>
      </c>
      <c r="D1083" s="181" t="s">
        <v>522</v>
      </c>
      <c r="E1083" s="181"/>
      <c r="F1083" s="181"/>
      <c r="G1083" s="181"/>
      <c r="H1083" s="181"/>
      <c r="I1083" s="181"/>
      <c r="J1083" s="74"/>
      <c r="K1083" s="74">
        <f t="shared" ref="K1083:K1087" si="161">L1083/12</f>
        <v>850</v>
      </c>
      <c r="L1083" s="182">
        <v>10200</v>
      </c>
      <c r="M1083" s="177"/>
      <c r="N1083" s="84"/>
    </row>
    <row r="1084" spans="1:14" x14ac:dyDescent="0.25">
      <c r="A1084" s="69" t="s">
        <v>99</v>
      </c>
      <c r="B1084" s="180">
        <v>3131</v>
      </c>
      <c r="C1084" s="180" t="s">
        <v>101</v>
      </c>
      <c r="D1084" s="64" t="s">
        <v>155</v>
      </c>
      <c r="E1084" s="181"/>
      <c r="F1084" s="181"/>
      <c r="G1084" s="181"/>
      <c r="H1084" s="181"/>
      <c r="I1084" s="181"/>
      <c r="J1084" s="74"/>
      <c r="K1084" s="74">
        <f t="shared" si="161"/>
        <v>335</v>
      </c>
      <c r="L1084" s="182">
        <v>4020</v>
      </c>
      <c r="M1084" s="177"/>
      <c r="N1084" s="84"/>
    </row>
    <row r="1085" spans="1:14" x14ac:dyDescent="0.25">
      <c r="A1085" s="69" t="s">
        <v>99</v>
      </c>
      <c r="B1085" s="180">
        <v>3141</v>
      </c>
      <c r="C1085" s="180" t="s">
        <v>101</v>
      </c>
      <c r="D1085" s="64" t="s">
        <v>156</v>
      </c>
      <c r="E1085" s="181"/>
      <c r="F1085" s="181"/>
      <c r="G1085" s="181"/>
      <c r="H1085" s="181"/>
      <c r="I1085" s="181"/>
      <c r="J1085" s="74"/>
      <c r="K1085" s="74">
        <f t="shared" si="161"/>
        <v>416.66666666666669</v>
      </c>
      <c r="L1085" s="182">
        <v>5000</v>
      </c>
      <c r="M1085" s="177"/>
      <c r="N1085" s="84"/>
    </row>
    <row r="1086" spans="1:14" x14ac:dyDescent="0.25">
      <c r="A1086" s="69" t="s">
        <v>99</v>
      </c>
      <c r="B1086" s="180">
        <v>3361</v>
      </c>
      <c r="C1086" s="180" t="s">
        <v>101</v>
      </c>
      <c r="D1086" s="64" t="s">
        <v>136</v>
      </c>
      <c r="E1086" s="181"/>
      <c r="F1086" s="181"/>
      <c r="G1086" s="181"/>
      <c r="H1086" s="181"/>
      <c r="I1086" s="181"/>
      <c r="J1086" s="74"/>
      <c r="K1086" s="74">
        <f t="shared" si="161"/>
        <v>408.33333333333331</v>
      </c>
      <c r="L1086" s="182">
        <v>4900</v>
      </c>
      <c r="M1086" s="177"/>
      <c r="N1086" s="84"/>
    </row>
    <row r="1087" spans="1:14" x14ac:dyDescent="0.25">
      <c r="A1087" s="69" t="s">
        <v>99</v>
      </c>
      <c r="B1087" s="180">
        <v>3521</v>
      </c>
      <c r="C1087" s="180" t="s">
        <v>101</v>
      </c>
      <c r="D1087" s="64" t="s">
        <v>138</v>
      </c>
      <c r="E1087" s="181"/>
      <c r="F1087" s="181"/>
      <c r="G1087" s="181"/>
      <c r="H1087" s="181"/>
      <c r="I1087" s="181"/>
      <c r="J1087" s="74"/>
      <c r="K1087" s="74">
        <f t="shared" si="161"/>
        <v>410</v>
      </c>
      <c r="L1087" s="182">
        <v>4920</v>
      </c>
      <c r="M1087" s="177"/>
      <c r="N1087" s="84"/>
    </row>
    <row r="1088" spans="1:14" x14ac:dyDescent="0.25">
      <c r="A1088" s="69"/>
      <c r="B1088" s="183"/>
      <c r="C1088" s="69"/>
      <c r="D1088" s="69"/>
      <c r="E1088" s="184" t="s">
        <v>123</v>
      </c>
      <c r="F1088" s="181"/>
      <c r="G1088" s="181"/>
      <c r="H1088" s="181"/>
      <c r="I1088" s="184"/>
      <c r="J1088" s="191"/>
      <c r="K1088" s="191">
        <f t="shared" ref="K1088:L1088" si="162">SUM(K1083:K1087)</f>
        <v>2420</v>
      </c>
      <c r="L1088" s="191">
        <f t="shared" si="162"/>
        <v>29040</v>
      </c>
      <c r="M1088" s="177"/>
      <c r="N1088" s="84"/>
    </row>
    <row r="1089" spans="1:14" x14ac:dyDescent="0.25">
      <c r="A1089" s="69"/>
      <c r="B1089" s="180"/>
      <c r="C1089" s="180"/>
      <c r="D1089" s="64"/>
      <c r="E1089" s="181"/>
      <c r="F1089" s="181"/>
      <c r="G1089" s="181"/>
      <c r="H1089" s="181"/>
      <c r="I1089" s="181"/>
      <c r="J1089" s="74"/>
      <c r="K1089" s="74"/>
      <c r="L1089" s="191"/>
      <c r="M1089" s="177"/>
      <c r="N1089" s="84"/>
    </row>
    <row r="1090" spans="1:14" x14ac:dyDescent="0.25">
      <c r="A1090" s="69"/>
      <c r="B1090" s="180"/>
      <c r="C1090" s="180"/>
      <c r="D1090" s="64"/>
      <c r="E1090" s="184" t="s">
        <v>146</v>
      </c>
      <c r="F1090" s="181"/>
      <c r="G1090" s="181"/>
      <c r="H1090" s="181"/>
      <c r="I1090" s="184"/>
      <c r="J1090" s="191"/>
      <c r="K1090" s="191">
        <f t="shared" ref="K1090:L1090" si="163">SUM(K1076+K1081+K1088)</f>
        <v>175315.17583333331</v>
      </c>
      <c r="L1090" s="191">
        <f t="shared" si="163"/>
        <v>2103782.11</v>
      </c>
      <c r="M1090" s="177"/>
      <c r="N1090" s="84"/>
    </row>
    <row r="1091" spans="1:14" x14ac:dyDescent="0.25">
      <c r="A1091" s="69"/>
      <c r="B1091" s="180"/>
      <c r="C1091" s="180"/>
      <c r="D1091" s="64"/>
      <c r="E1091" s="181"/>
      <c r="F1091" s="181"/>
      <c r="G1091" s="181"/>
      <c r="H1091" s="181"/>
      <c r="I1091" s="184"/>
      <c r="J1091" s="191"/>
      <c r="K1091" s="191"/>
      <c r="L1091" s="191"/>
      <c r="M1091" s="177"/>
      <c r="N1091" s="84"/>
    </row>
    <row r="1092" spans="1:14" x14ac:dyDescent="0.25">
      <c r="A1092" s="359" t="s">
        <v>82</v>
      </c>
      <c r="B1092" s="361">
        <v>1</v>
      </c>
      <c r="C1092" s="361"/>
      <c r="D1092" s="184" t="s">
        <v>83</v>
      </c>
      <c r="E1092" s="184"/>
      <c r="F1092" s="184"/>
      <c r="G1092" s="184"/>
      <c r="H1092" s="184"/>
      <c r="I1092" s="184"/>
      <c r="J1092" s="191"/>
      <c r="K1092" s="191"/>
      <c r="L1092" s="191"/>
      <c r="M1092" s="177"/>
      <c r="N1092" s="84"/>
    </row>
    <row r="1093" spans="1:14" x14ac:dyDescent="0.25">
      <c r="A1093" s="359" t="s">
        <v>84</v>
      </c>
      <c r="B1093" s="361">
        <v>2</v>
      </c>
      <c r="C1093" s="361"/>
      <c r="D1093" s="184" t="s">
        <v>644</v>
      </c>
      <c r="E1093" s="184"/>
      <c r="F1093" s="184"/>
      <c r="G1093" s="184"/>
      <c r="H1093" s="184"/>
      <c r="I1093" s="184"/>
      <c r="J1093" s="191"/>
      <c r="K1093" s="191"/>
      <c r="L1093" s="191"/>
      <c r="M1093" s="177"/>
      <c r="N1093" s="84"/>
    </row>
    <row r="1094" spans="1:14" x14ac:dyDescent="0.25">
      <c r="A1094" s="359" t="s">
        <v>87</v>
      </c>
      <c r="B1094" s="361">
        <v>2</v>
      </c>
      <c r="C1094" s="361"/>
      <c r="D1094" s="184" t="s">
        <v>645</v>
      </c>
      <c r="E1094" s="184"/>
      <c r="F1094" s="184"/>
      <c r="G1094" s="184"/>
      <c r="H1094" s="184"/>
      <c r="I1094" s="184"/>
      <c r="J1094" s="191"/>
      <c r="K1094" s="191"/>
      <c r="L1094" s="191"/>
      <c r="M1094" s="177"/>
      <c r="N1094" s="84"/>
    </row>
    <row r="1095" spans="1:14" x14ac:dyDescent="0.25">
      <c r="A1095" s="359" t="s">
        <v>90</v>
      </c>
      <c r="B1095" s="360" t="s">
        <v>72</v>
      </c>
      <c r="C1095" s="360"/>
      <c r="D1095" s="184" t="s">
        <v>73</v>
      </c>
      <c r="E1095" s="184"/>
      <c r="F1095" s="184"/>
      <c r="G1095" s="184"/>
      <c r="H1095" s="184"/>
      <c r="I1095" s="184"/>
      <c r="J1095" s="191"/>
      <c r="K1095" s="191"/>
      <c r="L1095" s="191"/>
      <c r="M1095" s="177"/>
      <c r="N1095" s="84"/>
    </row>
    <row r="1096" spans="1:14" x14ac:dyDescent="0.25">
      <c r="A1096" s="359" t="s">
        <v>93</v>
      </c>
      <c r="B1096" s="360" t="s">
        <v>85</v>
      </c>
      <c r="C1096" s="360"/>
      <c r="D1096" s="184" t="s">
        <v>150</v>
      </c>
      <c r="E1096" s="184"/>
      <c r="F1096" s="184"/>
      <c r="G1096" s="184"/>
      <c r="H1096" s="184"/>
      <c r="I1096" s="184"/>
      <c r="J1096" s="191"/>
      <c r="K1096" s="191"/>
      <c r="L1096" s="191"/>
      <c r="M1096" s="177"/>
      <c r="N1096" s="84"/>
    </row>
    <row r="1097" spans="1:14" x14ac:dyDescent="0.25">
      <c r="A1097" s="359"/>
      <c r="B1097" s="360"/>
      <c r="C1097" s="360"/>
      <c r="D1097" s="184"/>
      <c r="E1097" s="184"/>
      <c r="F1097" s="184"/>
      <c r="G1097" s="184"/>
      <c r="H1097" s="184"/>
      <c r="I1097" s="184"/>
      <c r="J1097" s="191"/>
      <c r="K1097" s="191"/>
      <c r="L1097" s="191"/>
      <c r="M1097" s="177"/>
      <c r="N1097" s="84"/>
    </row>
    <row r="1098" spans="1:14" x14ac:dyDescent="0.25">
      <c r="A1098" s="69"/>
      <c r="B1098" s="183"/>
      <c r="C1098" s="364" t="s">
        <v>523</v>
      </c>
      <c r="D1098" s="184" t="s">
        <v>96</v>
      </c>
      <c r="E1098" s="365" t="s">
        <v>524</v>
      </c>
      <c r="F1098" s="181"/>
      <c r="G1098" s="181"/>
      <c r="H1098" s="181"/>
      <c r="I1098" s="181"/>
      <c r="J1098" s="74"/>
      <c r="K1098" s="74"/>
      <c r="L1098" s="366"/>
      <c r="M1098" s="177"/>
      <c r="N1098" s="84"/>
    </row>
    <row r="1099" spans="1:14" x14ac:dyDescent="0.25">
      <c r="A1099" s="69"/>
      <c r="B1099" s="183"/>
      <c r="C1099" s="364"/>
      <c r="D1099" s="184"/>
      <c r="E1099" s="365"/>
      <c r="F1099" s="181"/>
      <c r="G1099" s="181"/>
      <c r="H1099" s="181"/>
      <c r="I1099" s="181"/>
      <c r="J1099" s="74"/>
      <c r="K1099" s="74"/>
      <c r="L1099" s="366"/>
      <c r="M1099" s="177"/>
      <c r="N1099" s="84"/>
    </row>
    <row r="1100" spans="1:14" x14ac:dyDescent="0.25">
      <c r="A1100" s="69" t="s">
        <v>99</v>
      </c>
      <c r="B1100" s="183" t="s">
        <v>100</v>
      </c>
      <c r="C1100" s="183" t="s">
        <v>101</v>
      </c>
      <c r="D1100" s="368" t="s">
        <v>102</v>
      </c>
      <c r="E1100" s="181"/>
      <c r="F1100" s="181"/>
      <c r="G1100" s="181"/>
      <c r="H1100" s="181"/>
      <c r="I1100" s="181"/>
      <c r="J1100" s="182"/>
      <c r="K1100" s="182">
        <f t="shared" ref="K1100:K1105" si="164">L1100/12</f>
        <v>123130.62</v>
      </c>
      <c r="L1100" s="375">
        <v>1477567.44</v>
      </c>
      <c r="M1100" s="177"/>
      <c r="N1100" s="84"/>
    </row>
    <row r="1101" spans="1:14" x14ac:dyDescent="0.25">
      <c r="A1101" s="69" t="s">
        <v>99</v>
      </c>
      <c r="B1101" s="183" t="s">
        <v>110</v>
      </c>
      <c r="C1101" s="183" t="s">
        <v>101</v>
      </c>
      <c r="D1101" s="368" t="s">
        <v>111</v>
      </c>
      <c r="E1101" s="181"/>
      <c r="F1101" s="181"/>
      <c r="G1101" s="181"/>
      <c r="H1101" s="181"/>
      <c r="I1101" s="181"/>
      <c r="J1101" s="182"/>
      <c r="K1101" s="182">
        <f t="shared" si="164"/>
        <v>1935</v>
      </c>
      <c r="L1101" s="375">
        <v>23220</v>
      </c>
      <c r="M1101" s="177"/>
      <c r="N1101" s="84"/>
    </row>
    <row r="1102" spans="1:14" x14ac:dyDescent="0.25">
      <c r="A1102" s="69" t="s">
        <v>99</v>
      </c>
      <c r="B1102" s="183" t="s">
        <v>112</v>
      </c>
      <c r="C1102" s="183" t="s">
        <v>101</v>
      </c>
      <c r="D1102" s="368" t="s">
        <v>113</v>
      </c>
      <c r="E1102" s="181"/>
      <c r="F1102" s="181"/>
      <c r="G1102" s="181"/>
      <c r="H1102" s="181"/>
      <c r="I1102" s="181"/>
      <c r="J1102" s="182"/>
      <c r="K1102" s="182">
        <f t="shared" si="164"/>
        <v>2667.8274999999999</v>
      </c>
      <c r="L1102" s="375">
        <v>32013.93</v>
      </c>
      <c r="M1102" s="177"/>
      <c r="N1102" s="84"/>
    </row>
    <row r="1103" spans="1:14" x14ac:dyDescent="0.25">
      <c r="A1103" s="69" t="s">
        <v>99</v>
      </c>
      <c r="B1103" s="183" t="s">
        <v>114</v>
      </c>
      <c r="C1103" s="183" t="s">
        <v>101</v>
      </c>
      <c r="D1103" s="368" t="s">
        <v>115</v>
      </c>
      <c r="E1103" s="181"/>
      <c r="F1103" s="181"/>
      <c r="G1103" s="181"/>
      <c r="H1103" s="181"/>
      <c r="I1103" s="181"/>
      <c r="J1103" s="182"/>
      <c r="K1103" s="182">
        <f t="shared" si="164"/>
        <v>20863.799166666668</v>
      </c>
      <c r="L1103" s="375">
        <v>250365.59</v>
      </c>
      <c r="M1103" s="177"/>
      <c r="N1103" s="84"/>
    </row>
    <row r="1104" spans="1:14" x14ac:dyDescent="0.25">
      <c r="A1104" s="69" t="s">
        <v>99</v>
      </c>
      <c r="B1104" s="183" t="s">
        <v>119</v>
      </c>
      <c r="C1104" s="183" t="s">
        <v>101</v>
      </c>
      <c r="D1104" s="368" t="s">
        <v>120</v>
      </c>
      <c r="E1104" s="181"/>
      <c r="F1104" s="181"/>
      <c r="G1104" s="181"/>
      <c r="H1104" s="181"/>
      <c r="I1104" s="181"/>
      <c r="J1104" s="182"/>
      <c r="K1104" s="182">
        <f t="shared" si="164"/>
        <v>5700</v>
      </c>
      <c r="L1104" s="375">
        <v>68400</v>
      </c>
      <c r="M1104" s="177"/>
      <c r="N1104" s="84"/>
    </row>
    <row r="1105" spans="1:14" x14ac:dyDescent="0.25">
      <c r="A1105" s="69" t="s">
        <v>99</v>
      </c>
      <c r="B1105" s="180" t="s">
        <v>121</v>
      </c>
      <c r="C1105" s="183" t="s">
        <v>101</v>
      </c>
      <c r="D1105" s="368" t="s">
        <v>122</v>
      </c>
      <c r="E1105" s="181"/>
      <c r="F1105" s="181"/>
      <c r="G1105" s="181"/>
      <c r="H1105" s="181"/>
      <c r="I1105" s="181"/>
      <c r="J1105" s="182"/>
      <c r="K1105" s="182">
        <f t="shared" si="164"/>
        <v>2760.8333333333335</v>
      </c>
      <c r="L1105" s="375">
        <v>33130</v>
      </c>
      <c r="M1105" s="177"/>
      <c r="N1105" s="84"/>
    </row>
    <row r="1106" spans="1:14" x14ac:dyDescent="0.25">
      <c r="A1106" s="69"/>
      <c r="B1106" s="69"/>
      <c r="C1106" s="183"/>
      <c r="D1106" s="181"/>
      <c r="E1106" s="184" t="s">
        <v>123</v>
      </c>
      <c r="F1106" s="181"/>
      <c r="G1106" s="181"/>
      <c r="H1106" s="181"/>
      <c r="I1106" s="184"/>
      <c r="J1106" s="191"/>
      <c r="K1106" s="191">
        <f t="shared" ref="K1106:L1106" si="165">SUM(K1100:K1105)</f>
        <v>157058.08000000002</v>
      </c>
      <c r="L1106" s="191">
        <f t="shared" si="165"/>
        <v>1884696.96</v>
      </c>
      <c r="M1106" s="177"/>
      <c r="N1106" s="84"/>
    </row>
    <row r="1107" spans="1:14" x14ac:dyDescent="0.25">
      <c r="A1107" s="69"/>
      <c r="B1107" s="180"/>
      <c r="C1107" s="180"/>
      <c r="D1107" s="64"/>
      <c r="E1107" s="181"/>
      <c r="F1107" s="181"/>
      <c r="G1107" s="181"/>
      <c r="H1107" s="181"/>
      <c r="I1107" s="181"/>
      <c r="J1107" s="74"/>
      <c r="K1107" s="74"/>
      <c r="L1107" s="74"/>
      <c r="M1107" s="177"/>
      <c r="N1107" s="84"/>
    </row>
    <row r="1108" spans="1:14" x14ac:dyDescent="0.25">
      <c r="A1108" s="69" t="s">
        <v>99</v>
      </c>
      <c r="B1108" s="367">
        <v>2111</v>
      </c>
      <c r="C1108" s="367" t="s">
        <v>101</v>
      </c>
      <c r="D1108" s="368" t="s">
        <v>125</v>
      </c>
      <c r="E1108" s="181"/>
      <c r="F1108" s="181"/>
      <c r="G1108" s="181"/>
      <c r="H1108" s="181"/>
      <c r="I1108" s="181"/>
      <c r="J1108" s="74"/>
      <c r="K1108" s="74">
        <f t="shared" ref="K1108:K1111" si="166">L1108/12</f>
        <v>745.16666666666663</v>
      </c>
      <c r="L1108" s="182">
        <v>8942</v>
      </c>
      <c r="M1108" s="177"/>
      <c r="N1108" s="84"/>
    </row>
    <row r="1109" spans="1:14" x14ac:dyDescent="0.25">
      <c r="A1109" s="69" t="s">
        <v>99</v>
      </c>
      <c r="B1109" s="180">
        <v>2141</v>
      </c>
      <c r="C1109" s="180" t="s">
        <v>101</v>
      </c>
      <c r="D1109" s="64" t="s">
        <v>168</v>
      </c>
      <c r="E1109" s="181"/>
      <c r="F1109" s="181"/>
      <c r="G1109" s="181"/>
      <c r="H1109" s="181"/>
      <c r="I1109" s="181"/>
      <c r="J1109" s="74"/>
      <c r="K1109" s="74">
        <f t="shared" si="166"/>
        <v>771</v>
      </c>
      <c r="L1109" s="182">
        <v>9252</v>
      </c>
      <c r="M1109" s="177"/>
      <c r="N1109" s="84"/>
    </row>
    <row r="1110" spans="1:14" x14ac:dyDescent="0.25">
      <c r="A1110" s="69" t="s">
        <v>99</v>
      </c>
      <c r="B1110" s="180">
        <v>2161</v>
      </c>
      <c r="C1110" s="180" t="s">
        <v>101</v>
      </c>
      <c r="D1110" s="64" t="s">
        <v>128</v>
      </c>
      <c r="E1110" s="181"/>
      <c r="F1110" s="181"/>
      <c r="G1110" s="181"/>
      <c r="H1110" s="181"/>
      <c r="I1110" s="181"/>
      <c r="J1110" s="74"/>
      <c r="K1110" s="74">
        <f t="shared" si="166"/>
        <v>833.33333333333337</v>
      </c>
      <c r="L1110" s="182">
        <v>10000</v>
      </c>
      <c r="M1110" s="177"/>
      <c r="N1110" s="84"/>
    </row>
    <row r="1111" spans="1:14" x14ac:dyDescent="0.25">
      <c r="A1111" s="69" t="s">
        <v>99</v>
      </c>
      <c r="B1111" s="180">
        <v>2911</v>
      </c>
      <c r="C1111" s="180" t="s">
        <v>101</v>
      </c>
      <c r="D1111" s="64" t="s">
        <v>148</v>
      </c>
      <c r="E1111" s="181"/>
      <c r="F1111" s="181"/>
      <c r="G1111" s="181"/>
      <c r="H1111" s="181"/>
      <c r="I1111" s="181"/>
      <c r="J1111" s="74"/>
      <c r="K1111" s="74">
        <f t="shared" si="166"/>
        <v>850</v>
      </c>
      <c r="L1111" s="182">
        <v>10200</v>
      </c>
      <c r="M1111" s="177"/>
      <c r="N1111" s="84"/>
    </row>
    <row r="1112" spans="1:14" x14ac:dyDescent="0.25">
      <c r="A1112" s="69"/>
      <c r="B1112" s="183"/>
      <c r="C1112" s="69"/>
      <c r="D1112" s="69"/>
      <c r="E1112" s="184" t="s">
        <v>123</v>
      </c>
      <c r="F1112" s="181"/>
      <c r="G1112" s="181"/>
      <c r="H1112" s="181"/>
      <c r="I1112" s="184"/>
      <c r="J1112" s="191"/>
      <c r="K1112" s="191">
        <f t="shared" ref="K1112:L1112" si="167">SUM(K1108:K1111)</f>
        <v>3199.5</v>
      </c>
      <c r="L1112" s="191">
        <f t="shared" si="167"/>
        <v>38394</v>
      </c>
      <c r="M1112" s="177"/>
      <c r="N1112" s="84"/>
    </row>
    <row r="1113" spans="1:14" x14ac:dyDescent="0.25">
      <c r="A1113" s="69"/>
      <c r="B1113" s="69"/>
      <c r="C1113" s="183"/>
      <c r="D1113" s="181"/>
      <c r="E1113" s="181"/>
      <c r="F1113" s="181"/>
      <c r="G1113" s="181"/>
      <c r="H1113" s="181"/>
      <c r="I1113" s="184"/>
      <c r="J1113" s="191"/>
      <c r="K1113" s="191"/>
      <c r="L1113" s="191"/>
      <c r="M1113" s="177"/>
      <c r="N1113" s="84"/>
    </row>
    <row r="1114" spans="1:14" x14ac:dyDescent="0.25">
      <c r="A1114" s="69" t="s">
        <v>99</v>
      </c>
      <c r="B1114" s="180">
        <v>3111</v>
      </c>
      <c r="C1114" s="180" t="s">
        <v>101</v>
      </c>
      <c r="D1114" s="64" t="s">
        <v>152</v>
      </c>
      <c r="E1114" s="181"/>
      <c r="F1114" s="181"/>
      <c r="G1114" s="181"/>
      <c r="H1114" s="181"/>
      <c r="I1114" s="181"/>
      <c r="J1114" s="74"/>
      <c r="K1114" s="74">
        <f t="shared" ref="K1114:K1117" si="168">L1114/12</f>
        <v>3080</v>
      </c>
      <c r="L1114" s="182">
        <v>36960</v>
      </c>
      <c r="M1114" s="177"/>
      <c r="N1114" s="84"/>
    </row>
    <row r="1115" spans="1:14" x14ac:dyDescent="0.25">
      <c r="A1115" s="69" t="s">
        <v>99</v>
      </c>
      <c r="B1115" s="180">
        <v>3131</v>
      </c>
      <c r="C1115" s="180" t="s">
        <v>101</v>
      </c>
      <c r="D1115" s="64" t="s">
        <v>155</v>
      </c>
      <c r="E1115" s="181"/>
      <c r="F1115" s="181"/>
      <c r="G1115" s="181"/>
      <c r="H1115" s="181"/>
      <c r="I1115" s="181"/>
      <c r="J1115" s="74"/>
      <c r="K1115" s="74">
        <f t="shared" si="168"/>
        <v>1875</v>
      </c>
      <c r="L1115" s="182">
        <v>22500</v>
      </c>
      <c r="M1115" s="177"/>
      <c r="N1115" s="84"/>
    </row>
    <row r="1116" spans="1:14" x14ac:dyDescent="0.25">
      <c r="A1116" s="69" t="s">
        <v>99</v>
      </c>
      <c r="B1116" s="180">
        <v>3141</v>
      </c>
      <c r="C1116" s="180" t="s">
        <v>101</v>
      </c>
      <c r="D1116" s="64" t="s">
        <v>156</v>
      </c>
      <c r="E1116" s="181"/>
      <c r="F1116" s="181"/>
      <c r="G1116" s="181"/>
      <c r="H1116" s="181"/>
      <c r="I1116" s="181"/>
      <c r="J1116" s="74"/>
      <c r="K1116" s="74">
        <f t="shared" si="168"/>
        <v>1125</v>
      </c>
      <c r="L1116" s="182">
        <v>13500</v>
      </c>
      <c r="M1116" s="177"/>
      <c r="N1116" s="84"/>
    </row>
    <row r="1117" spans="1:14" x14ac:dyDescent="0.25">
      <c r="A1117" s="69" t="s">
        <v>99</v>
      </c>
      <c r="B1117" s="180">
        <v>3361</v>
      </c>
      <c r="C1117" s="180" t="s">
        <v>101</v>
      </c>
      <c r="D1117" s="64" t="s">
        <v>136</v>
      </c>
      <c r="E1117" s="181"/>
      <c r="F1117" s="181"/>
      <c r="G1117" s="181"/>
      <c r="H1117" s="181"/>
      <c r="I1117" s="181"/>
      <c r="J1117" s="74"/>
      <c r="K1117" s="74">
        <f t="shared" si="168"/>
        <v>1008.3333333333334</v>
      </c>
      <c r="L1117" s="182">
        <v>12100</v>
      </c>
      <c r="M1117" s="177"/>
      <c r="N1117" s="84"/>
    </row>
    <row r="1118" spans="1:14" x14ac:dyDescent="0.25">
      <c r="A1118" s="69"/>
      <c r="B1118" s="183"/>
      <c r="C1118" s="69"/>
      <c r="D1118" s="69"/>
      <c r="E1118" s="184" t="s">
        <v>123</v>
      </c>
      <c r="F1118" s="181"/>
      <c r="G1118" s="181"/>
      <c r="H1118" s="181"/>
      <c r="I1118" s="184"/>
      <c r="J1118" s="191"/>
      <c r="K1118" s="191">
        <f t="shared" ref="K1118:L1118" si="169">SUM(K1114:K1117)</f>
        <v>7088.333333333333</v>
      </c>
      <c r="L1118" s="191">
        <f t="shared" si="169"/>
        <v>85060</v>
      </c>
      <c r="M1118" s="177"/>
      <c r="N1118" s="84"/>
    </row>
    <row r="1119" spans="1:14" x14ac:dyDescent="0.25">
      <c r="A1119" s="69"/>
      <c r="B1119" s="180"/>
      <c r="C1119" s="180"/>
      <c r="D1119" s="64"/>
      <c r="E1119" s="181"/>
      <c r="F1119" s="181"/>
      <c r="G1119" s="181"/>
      <c r="H1119" s="181"/>
      <c r="I1119" s="184"/>
      <c r="J1119" s="74"/>
      <c r="K1119" s="74"/>
      <c r="L1119" s="191"/>
      <c r="M1119" s="177"/>
      <c r="N1119" s="84"/>
    </row>
    <row r="1120" spans="1:14" x14ac:dyDescent="0.25">
      <c r="A1120" s="69"/>
      <c r="B1120" s="180"/>
      <c r="C1120" s="180"/>
      <c r="D1120" s="64"/>
      <c r="E1120" s="184" t="s">
        <v>146</v>
      </c>
      <c r="F1120" s="181"/>
      <c r="G1120" s="181"/>
      <c r="H1120" s="181"/>
      <c r="I1120" s="181"/>
      <c r="J1120" s="191"/>
      <c r="K1120" s="191">
        <f t="shared" ref="K1120:L1120" si="170">SUM(K1106+K1112+K1118)</f>
        <v>167345.91333333336</v>
      </c>
      <c r="L1120" s="191">
        <f t="shared" si="170"/>
        <v>2008150.96</v>
      </c>
      <c r="M1120" s="177"/>
      <c r="N1120" s="84"/>
    </row>
    <row r="1121" spans="1:14" x14ac:dyDescent="0.25">
      <c r="A1121" s="69"/>
      <c r="B1121" s="180"/>
      <c r="C1121" s="180"/>
      <c r="D1121" s="64"/>
      <c r="E1121" s="181"/>
      <c r="F1121" s="181"/>
      <c r="G1121" s="181"/>
      <c r="H1121" s="181"/>
      <c r="I1121" s="184"/>
      <c r="J1121" s="191"/>
      <c r="K1121" s="191"/>
      <c r="L1121" s="191"/>
      <c r="M1121" s="177"/>
      <c r="N1121" s="84"/>
    </row>
    <row r="1122" spans="1:14" x14ac:dyDescent="0.25">
      <c r="A1122" s="359" t="s">
        <v>82</v>
      </c>
      <c r="B1122" s="361">
        <v>1</v>
      </c>
      <c r="C1122" s="361"/>
      <c r="D1122" s="184" t="s">
        <v>83</v>
      </c>
      <c r="E1122" s="184"/>
      <c r="F1122" s="184"/>
      <c r="G1122" s="184"/>
      <c r="H1122" s="184"/>
      <c r="I1122" s="184"/>
      <c r="J1122" s="191"/>
      <c r="K1122" s="191"/>
      <c r="L1122" s="372"/>
      <c r="M1122" s="177"/>
      <c r="N1122" s="84"/>
    </row>
    <row r="1123" spans="1:14" x14ac:dyDescent="0.25">
      <c r="A1123" s="359" t="s">
        <v>84</v>
      </c>
      <c r="B1123" s="361">
        <v>2</v>
      </c>
      <c r="C1123" s="361"/>
      <c r="D1123" s="184" t="s">
        <v>644</v>
      </c>
      <c r="E1123" s="184"/>
      <c r="F1123" s="184"/>
      <c r="G1123" s="184"/>
      <c r="H1123" s="184"/>
      <c r="I1123" s="184"/>
      <c r="J1123" s="191"/>
      <c r="K1123" s="191"/>
      <c r="L1123" s="372"/>
      <c r="M1123" s="177"/>
      <c r="N1123" s="84"/>
    </row>
    <row r="1124" spans="1:14" x14ac:dyDescent="0.25">
      <c r="A1124" s="359" t="s">
        <v>87</v>
      </c>
      <c r="B1124" s="361">
        <v>2</v>
      </c>
      <c r="C1124" s="361"/>
      <c r="D1124" s="184" t="s">
        <v>645</v>
      </c>
      <c r="E1124" s="184"/>
      <c r="F1124" s="184"/>
      <c r="G1124" s="184"/>
      <c r="H1124" s="184"/>
      <c r="I1124" s="184"/>
      <c r="J1124" s="191"/>
      <c r="K1124" s="191"/>
      <c r="L1124" s="372"/>
      <c r="M1124" s="177"/>
      <c r="N1124" s="84"/>
    </row>
    <row r="1125" spans="1:14" x14ac:dyDescent="0.25">
      <c r="A1125" s="359" t="s">
        <v>90</v>
      </c>
      <c r="B1125" s="360" t="s">
        <v>72</v>
      </c>
      <c r="C1125" s="360"/>
      <c r="D1125" s="184" t="s">
        <v>73</v>
      </c>
      <c r="E1125" s="184"/>
      <c r="F1125" s="184"/>
      <c r="G1125" s="184"/>
      <c r="H1125" s="184"/>
      <c r="I1125" s="184"/>
      <c r="J1125" s="191"/>
      <c r="K1125" s="191"/>
      <c r="L1125" s="372"/>
      <c r="M1125" s="177"/>
      <c r="N1125" s="84"/>
    </row>
    <row r="1126" spans="1:14" x14ac:dyDescent="0.25">
      <c r="A1126" s="359" t="s">
        <v>93</v>
      </c>
      <c r="B1126" s="360" t="s">
        <v>85</v>
      </c>
      <c r="C1126" s="360"/>
      <c r="D1126" s="184" t="s">
        <v>517</v>
      </c>
      <c r="E1126" s="184"/>
      <c r="F1126" s="184"/>
      <c r="G1126" s="184"/>
      <c r="H1126" s="184"/>
      <c r="I1126" s="184"/>
      <c r="J1126" s="191"/>
      <c r="K1126" s="191"/>
      <c r="L1126" s="372"/>
      <c r="M1126" s="177"/>
      <c r="N1126" s="84"/>
    </row>
    <row r="1127" spans="1:14" x14ac:dyDescent="0.25">
      <c r="A1127" s="69"/>
      <c r="B1127" s="183"/>
      <c r="C1127" s="69"/>
      <c r="D1127" s="69"/>
      <c r="E1127" s="181"/>
      <c r="F1127" s="181"/>
      <c r="G1127" s="181"/>
      <c r="H1127" s="181"/>
      <c r="I1127" s="181"/>
      <c r="J1127" s="74"/>
      <c r="K1127" s="74"/>
      <c r="L1127" s="366"/>
      <c r="M1127" s="177"/>
      <c r="N1127" s="84"/>
    </row>
    <row r="1128" spans="1:14" x14ac:dyDescent="0.25">
      <c r="A1128" s="69"/>
      <c r="B1128" s="183"/>
      <c r="C1128" s="364" t="s">
        <v>527</v>
      </c>
      <c r="D1128" s="184" t="s">
        <v>96</v>
      </c>
      <c r="E1128" s="365" t="s">
        <v>528</v>
      </c>
      <c r="F1128" s="181"/>
      <c r="G1128" s="181"/>
      <c r="H1128" s="181"/>
      <c r="I1128" s="181"/>
      <c r="J1128" s="74"/>
      <c r="K1128" s="74"/>
      <c r="L1128" s="366"/>
      <c r="M1128" s="177"/>
      <c r="N1128" s="84"/>
    </row>
    <row r="1129" spans="1:14" x14ac:dyDescent="0.25">
      <c r="A1129" s="69"/>
      <c r="B1129" s="183"/>
      <c r="C1129" s="69"/>
      <c r="D1129" s="69"/>
      <c r="E1129" s="181"/>
      <c r="F1129" s="181"/>
      <c r="G1129" s="181"/>
      <c r="H1129" s="181"/>
      <c r="I1129" s="181"/>
      <c r="J1129" s="74"/>
      <c r="K1129" s="74"/>
      <c r="L1129" s="366"/>
      <c r="M1129" s="177"/>
      <c r="N1129" s="84"/>
    </row>
    <row r="1130" spans="1:14" x14ac:dyDescent="0.25">
      <c r="A1130" s="69" t="s">
        <v>99</v>
      </c>
      <c r="B1130" s="180" t="s">
        <v>100</v>
      </c>
      <c r="C1130" s="180" t="s">
        <v>101</v>
      </c>
      <c r="D1130" s="368" t="s">
        <v>102</v>
      </c>
      <c r="E1130" s="181"/>
      <c r="F1130" s="181"/>
      <c r="G1130" s="181"/>
      <c r="H1130" s="181"/>
      <c r="I1130" s="181"/>
      <c r="J1130" s="182"/>
      <c r="K1130" s="182">
        <f t="shared" ref="K1130:K1138" si="171">L1130/12</f>
        <v>53437.18</v>
      </c>
      <c r="L1130" s="375">
        <v>641246.16</v>
      </c>
      <c r="M1130" s="177"/>
      <c r="N1130" s="84"/>
    </row>
    <row r="1131" spans="1:14" x14ac:dyDescent="0.25">
      <c r="A1131" s="69" t="s">
        <v>99</v>
      </c>
      <c r="B1131" s="180" t="s">
        <v>106</v>
      </c>
      <c r="C1131" s="180" t="s">
        <v>101</v>
      </c>
      <c r="D1131" s="368" t="s">
        <v>107</v>
      </c>
      <c r="E1131" s="181"/>
      <c r="F1131" s="181"/>
      <c r="G1131" s="181"/>
      <c r="H1131" s="181"/>
      <c r="I1131" s="181"/>
      <c r="J1131" s="182"/>
      <c r="K1131" s="182">
        <f t="shared" si="171"/>
        <v>5076.0600000000004</v>
      </c>
      <c r="L1131" s="375">
        <v>60912.72</v>
      </c>
      <c r="M1131" s="177"/>
      <c r="N1131" s="84"/>
    </row>
    <row r="1132" spans="1:14" x14ac:dyDescent="0.25">
      <c r="A1132" s="69" t="s">
        <v>99</v>
      </c>
      <c r="B1132" s="180" t="s">
        <v>108</v>
      </c>
      <c r="C1132" s="180" t="s">
        <v>101</v>
      </c>
      <c r="D1132" s="368" t="s">
        <v>109</v>
      </c>
      <c r="E1132" s="181"/>
      <c r="F1132" s="181"/>
      <c r="G1132" s="181"/>
      <c r="H1132" s="181"/>
      <c r="I1132" s="181"/>
      <c r="J1132" s="182"/>
      <c r="K1132" s="182">
        <f t="shared" si="171"/>
        <v>4252.04</v>
      </c>
      <c r="L1132" s="375">
        <v>51024.480000000003</v>
      </c>
      <c r="M1132" s="177"/>
      <c r="N1132" s="84"/>
    </row>
    <row r="1133" spans="1:14" x14ac:dyDescent="0.25">
      <c r="A1133" s="69" t="s">
        <v>99</v>
      </c>
      <c r="B1133" s="180" t="s">
        <v>110</v>
      </c>
      <c r="C1133" s="180" t="s">
        <v>101</v>
      </c>
      <c r="D1133" s="368" t="s">
        <v>111</v>
      </c>
      <c r="E1133" s="181"/>
      <c r="F1133" s="181"/>
      <c r="G1133" s="181"/>
      <c r="H1133" s="181"/>
      <c r="I1133" s="181"/>
      <c r="J1133" s="182"/>
      <c r="K1133" s="182">
        <f t="shared" si="171"/>
        <v>1689</v>
      </c>
      <c r="L1133" s="375">
        <v>20268</v>
      </c>
      <c r="M1133" s="177"/>
      <c r="N1133" s="84"/>
    </row>
    <row r="1134" spans="1:14" x14ac:dyDescent="0.25">
      <c r="A1134" s="69" t="s">
        <v>99</v>
      </c>
      <c r="B1134" s="180" t="s">
        <v>112</v>
      </c>
      <c r="C1134" s="180" t="s">
        <v>101</v>
      </c>
      <c r="D1134" s="368" t="s">
        <v>113</v>
      </c>
      <c r="E1134" s="181"/>
      <c r="F1134" s="181"/>
      <c r="G1134" s="181"/>
      <c r="H1134" s="181"/>
      <c r="I1134" s="181"/>
      <c r="J1134" s="182"/>
      <c r="K1134" s="182">
        <f t="shared" si="171"/>
        <v>1267.7866666666666</v>
      </c>
      <c r="L1134" s="375">
        <v>15213.44</v>
      </c>
      <c r="M1134" s="177"/>
      <c r="N1134" s="84"/>
    </row>
    <row r="1135" spans="1:14" x14ac:dyDescent="0.25">
      <c r="A1135" s="69" t="s">
        <v>99</v>
      </c>
      <c r="B1135" s="180" t="s">
        <v>114</v>
      </c>
      <c r="C1135" s="180" t="s">
        <v>101</v>
      </c>
      <c r="D1135" s="368" t="s">
        <v>115</v>
      </c>
      <c r="E1135" s="181"/>
      <c r="F1135" s="181"/>
      <c r="G1135" s="181"/>
      <c r="H1135" s="181"/>
      <c r="I1135" s="181"/>
      <c r="J1135" s="182"/>
      <c r="K1135" s="182">
        <f t="shared" si="171"/>
        <v>11256.773333333333</v>
      </c>
      <c r="L1135" s="375">
        <v>135081.28</v>
      </c>
      <c r="M1135" s="177"/>
      <c r="N1135" s="84"/>
    </row>
    <row r="1136" spans="1:14" x14ac:dyDescent="0.25">
      <c r="A1136" s="69" t="s">
        <v>464</v>
      </c>
      <c r="B1136" s="180" t="s">
        <v>117</v>
      </c>
      <c r="C1136" s="180" t="s">
        <v>101</v>
      </c>
      <c r="D1136" s="368" t="s">
        <v>118</v>
      </c>
      <c r="E1136" s="181"/>
      <c r="F1136" s="181"/>
      <c r="G1136" s="181"/>
      <c r="H1136" s="181"/>
      <c r="I1136" s="181"/>
      <c r="J1136" s="182"/>
      <c r="K1136" s="182">
        <f t="shared" si="171"/>
        <v>5469.02</v>
      </c>
      <c r="L1136" s="375">
        <v>65628.240000000005</v>
      </c>
      <c r="M1136" s="177"/>
      <c r="N1136" s="84"/>
    </row>
    <row r="1137" spans="1:14" x14ac:dyDescent="0.25">
      <c r="A1137" s="69" t="s">
        <v>99</v>
      </c>
      <c r="B1137" s="180" t="s">
        <v>119</v>
      </c>
      <c r="C1137" s="180" t="s">
        <v>101</v>
      </c>
      <c r="D1137" s="368" t="s">
        <v>120</v>
      </c>
      <c r="E1137" s="181"/>
      <c r="F1137" s="181"/>
      <c r="G1137" s="181"/>
      <c r="H1137" s="181"/>
      <c r="I1137" s="181"/>
      <c r="J1137" s="182"/>
      <c r="K1137" s="182">
        <f t="shared" si="171"/>
        <v>4750</v>
      </c>
      <c r="L1137" s="375">
        <v>57000</v>
      </c>
      <c r="M1137" s="177"/>
      <c r="N1137" s="84"/>
    </row>
    <row r="1138" spans="1:14" x14ac:dyDescent="0.25">
      <c r="A1138" s="69" t="s">
        <v>99</v>
      </c>
      <c r="B1138" s="180" t="s">
        <v>121</v>
      </c>
      <c r="C1138" s="180" t="s">
        <v>101</v>
      </c>
      <c r="D1138" s="368" t="s">
        <v>122</v>
      </c>
      <c r="E1138" s="181"/>
      <c r="F1138" s="181"/>
      <c r="G1138" s="181"/>
      <c r="H1138" s="181"/>
      <c r="I1138" s="181"/>
      <c r="J1138" s="182"/>
      <c r="K1138" s="182">
        <f t="shared" si="171"/>
        <v>2462.5</v>
      </c>
      <c r="L1138" s="375">
        <v>29550</v>
      </c>
      <c r="M1138" s="177"/>
      <c r="N1138" s="84"/>
    </row>
    <row r="1139" spans="1:14" x14ac:dyDescent="0.25">
      <c r="A1139" s="69"/>
      <c r="B1139" s="180"/>
      <c r="C1139" s="180"/>
      <c r="D1139" s="64"/>
      <c r="E1139" s="184" t="s">
        <v>123</v>
      </c>
      <c r="F1139" s="181"/>
      <c r="G1139" s="181"/>
      <c r="H1139" s="181"/>
      <c r="I1139" s="184"/>
      <c r="J1139" s="191"/>
      <c r="K1139" s="191">
        <f t="shared" ref="K1139:L1139" si="172">SUM(K1130:K1138)</f>
        <v>89660.36</v>
      </c>
      <c r="L1139" s="191">
        <f t="shared" si="172"/>
        <v>1075924.3199999998</v>
      </c>
      <c r="M1139" s="177"/>
      <c r="N1139" s="84"/>
    </row>
    <row r="1140" spans="1:14" x14ac:dyDescent="0.25">
      <c r="A1140" s="69"/>
      <c r="B1140" s="180"/>
      <c r="C1140" s="180"/>
      <c r="D1140" s="64"/>
      <c r="E1140" s="181"/>
      <c r="F1140" s="181"/>
      <c r="G1140" s="181"/>
      <c r="H1140" s="181"/>
      <c r="I1140" s="181"/>
      <c r="J1140" s="74"/>
      <c r="K1140" s="74"/>
      <c r="L1140" s="74"/>
      <c r="M1140" s="177"/>
      <c r="N1140" s="84"/>
    </row>
    <row r="1141" spans="1:14" x14ac:dyDescent="0.25">
      <c r="A1141" s="69" t="s">
        <v>99</v>
      </c>
      <c r="B1141" s="180">
        <v>2111</v>
      </c>
      <c r="C1141" s="180" t="s">
        <v>101</v>
      </c>
      <c r="D1141" s="64" t="s">
        <v>125</v>
      </c>
      <c r="E1141" s="181"/>
      <c r="F1141" s="181"/>
      <c r="G1141" s="181"/>
      <c r="H1141" s="181"/>
      <c r="I1141" s="181"/>
      <c r="J1141" s="74"/>
      <c r="K1141" s="74">
        <f t="shared" ref="K1141:K1143" si="173">L1141/12</f>
        <v>868.33333333333337</v>
      </c>
      <c r="L1141" s="182">
        <v>10420</v>
      </c>
      <c r="M1141" s="177"/>
      <c r="N1141" s="84"/>
    </row>
    <row r="1142" spans="1:14" x14ac:dyDescent="0.25">
      <c r="A1142" s="69" t="s">
        <v>99</v>
      </c>
      <c r="B1142" s="180">
        <v>2141</v>
      </c>
      <c r="C1142" s="180" t="s">
        <v>101</v>
      </c>
      <c r="D1142" s="64" t="s">
        <v>168</v>
      </c>
      <c r="E1142" s="181"/>
      <c r="F1142" s="181"/>
      <c r="G1142" s="181"/>
      <c r="H1142" s="181"/>
      <c r="I1142" s="181"/>
      <c r="J1142" s="74"/>
      <c r="K1142" s="74">
        <f t="shared" si="173"/>
        <v>660</v>
      </c>
      <c r="L1142" s="182">
        <v>7920</v>
      </c>
      <c r="M1142" s="177"/>
      <c r="N1142" s="84"/>
    </row>
    <row r="1143" spans="1:14" x14ac:dyDescent="0.25">
      <c r="A1143" s="69" t="s">
        <v>99</v>
      </c>
      <c r="B1143" s="180">
        <v>2911</v>
      </c>
      <c r="C1143" s="180" t="s">
        <v>101</v>
      </c>
      <c r="D1143" s="64" t="s">
        <v>148</v>
      </c>
      <c r="E1143" s="181"/>
      <c r="F1143" s="181"/>
      <c r="G1143" s="181"/>
      <c r="H1143" s="181"/>
      <c r="I1143" s="181"/>
      <c r="J1143" s="74"/>
      <c r="K1143" s="74">
        <f t="shared" si="173"/>
        <v>718.25</v>
      </c>
      <c r="L1143" s="182">
        <v>8619</v>
      </c>
      <c r="M1143" s="177"/>
      <c r="N1143" s="84"/>
    </row>
    <row r="1144" spans="1:14" x14ac:dyDescent="0.25">
      <c r="A1144" s="69"/>
      <c r="B1144" s="69"/>
      <c r="C1144" s="183"/>
      <c r="D1144" s="181"/>
      <c r="E1144" s="184" t="s">
        <v>123</v>
      </c>
      <c r="F1144" s="181"/>
      <c r="G1144" s="181"/>
      <c r="H1144" s="181"/>
      <c r="I1144" s="184"/>
      <c r="J1144" s="191"/>
      <c r="K1144" s="191">
        <f t="shared" ref="K1144:L1144" si="174">SUM(K1141:K1143)</f>
        <v>2246.5833333333335</v>
      </c>
      <c r="L1144" s="191">
        <f t="shared" si="174"/>
        <v>26959</v>
      </c>
      <c r="M1144" s="177"/>
      <c r="N1144" s="84"/>
    </row>
    <row r="1145" spans="1:14" x14ac:dyDescent="0.25">
      <c r="A1145" s="69"/>
      <c r="B1145" s="69"/>
      <c r="C1145" s="183"/>
      <c r="D1145" s="181"/>
      <c r="E1145" s="181"/>
      <c r="F1145" s="181"/>
      <c r="G1145" s="181"/>
      <c r="H1145" s="181"/>
      <c r="I1145" s="181"/>
      <c r="J1145" s="74"/>
      <c r="K1145" s="74"/>
      <c r="L1145" s="191"/>
      <c r="M1145" s="177"/>
      <c r="N1145" s="84"/>
    </row>
    <row r="1146" spans="1:14" x14ac:dyDescent="0.25">
      <c r="A1146" s="69" t="s">
        <v>99</v>
      </c>
      <c r="B1146" s="180">
        <v>3111</v>
      </c>
      <c r="C1146" s="180" t="s">
        <v>101</v>
      </c>
      <c r="D1146" s="64" t="s">
        <v>152</v>
      </c>
      <c r="E1146" s="181"/>
      <c r="F1146" s="181"/>
      <c r="G1146" s="181"/>
      <c r="H1146" s="181"/>
      <c r="I1146" s="181"/>
      <c r="J1146" s="74"/>
      <c r="K1146" s="74">
        <f t="shared" ref="K1146:K1149" si="175">L1146/12</f>
        <v>866.66666666666663</v>
      </c>
      <c r="L1146" s="182">
        <v>10400</v>
      </c>
      <c r="M1146" s="177"/>
      <c r="N1146" s="84"/>
    </row>
    <row r="1147" spans="1:14" x14ac:dyDescent="0.25">
      <c r="A1147" s="69" t="s">
        <v>99</v>
      </c>
      <c r="B1147" s="180">
        <v>3131</v>
      </c>
      <c r="C1147" s="180" t="s">
        <v>101</v>
      </c>
      <c r="D1147" s="64" t="s">
        <v>155</v>
      </c>
      <c r="E1147" s="181"/>
      <c r="F1147" s="181"/>
      <c r="G1147" s="181"/>
      <c r="H1147" s="181"/>
      <c r="I1147" s="181"/>
      <c r="J1147" s="74"/>
      <c r="K1147" s="74">
        <f t="shared" si="175"/>
        <v>518.33333333333337</v>
      </c>
      <c r="L1147" s="182">
        <v>6220</v>
      </c>
      <c r="M1147" s="177"/>
      <c r="N1147" s="84"/>
    </row>
    <row r="1148" spans="1:14" x14ac:dyDescent="0.25">
      <c r="A1148" s="69" t="s">
        <v>99</v>
      </c>
      <c r="B1148" s="180">
        <v>3141</v>
      </c>
      <c r="C1148" s="180" t="s">
        <v>101</v>
      </c>
      <c r="D1148" s="64" t="s">
        <v>156</v>
      </c>
      <c r="E1148" s="181"/>
      <c r="F1148" s="181"/>
      <c r="G1148" s="181"/>
      <c r="H1148" s="181"/>
      <c r="I1148" s="181"/>
      <c r="J1148" s="74"/>
      <c r="K1148" s="74">
        <f t="shared" si="175"/>
        <v>626.25</v>
      </c>
      <c r="L1148" s="182">
        <v>7515</v>
      </c>
      <c r="M1148" s="177"/>
      <c r="N1148" s="84"/>
    </row>
    <row r="1149" spans="1:14" x14ac:dyDescent="0.25">
      <c r="A1149" s="69" t="s">
        <v>99</v>
      </c>
      <c r="B1149" s="180">
        <v>3361</v>
      </c>
      <c r="C1149" s="180" t="s">
        <v>101</v>
      </c>
      <c r="D1149" s="64" t="s">
        <v>136</v>
      </c>
      <c r="E1149" s="181"/>
      <c r="F1149" s="181"/>
      <c r="G1149" s="181"/>
      <c r="H1149" s="181"/>
      <c r="I1149" s="181"/>
      <c r="J1149" s="74"/>
      <c r="K1149" s="74">
        <f t="shared" si="175"/>
        <v>410</v>
      </c>
      <c r="L1149" s="182">
        <v>4920</v>
      </c>
      <c r="M1149" s="177"/>
      <c r="N1149" s="84"/>
    </row>
    <row r="1150" spans="1:14" x14ac:dyDescent="0.25">
      <c r="A1150" s="69"/>
      <c r="B1150" s="183"/>
      <c r="C1150" s="69"/>
      <c r="D1150" s="69"/>
      <c r="E1150" s="184" t="s">
        <v>123</v>
      </c>
      <c r="F1150" s="181"/>
      <c r="G1150" s="181"/>
      <c r="H1150" s="181"/>
      <c r="I1150" s="184"/>
      <c r="J1150" s="191"/>
      <c r="K1150" s="191">
        <f t="shared" ref="K1150:L1150" si="176">SUM(K1146:K1149)</f>
        <v>2421.25</v>
      </c>
      <c r="L1150" s="191">
        <f t="shared" si="176"/>
        <v>29055</v>
      </c>
      <c r="M1150" s="177"/>
      <c r="N1150" s="84"/>
    </row>
    <row r="1151" spans="1:14" x14ac:dyDescent="0.25">
      <c r="A1151" s="69"/>
      <c r="B1151" s="180"/>
      <c r="C1151" s="180"/>
      <c r="D1151" s="64"/>
      <c r="E1151" s="181"/>
      <c r="F1151" s="181"/>
      <c r="G1151" s="181"/>
      <c r="H1151" s="181"/>
      <c r="I1151" s="184"/>
      <c r="J1151" s="191"/>
      <c r="K1151" s="191"/>
      <c r="L1151" s="191"/>
      <c r="M1151" s="177"/>
      <c r="N1151" s="84"/>
    </row>
    <row r="1152" spans="1:14" x14ac:dyDescent="0.25">
      <c r="A1152" s="69"/>
      <c r="B1152" s="180"/>
      <c r="C1152" s="180"/>
      <c r="D1152" s="64"/>
      <c r="E1152" s="184" t="s">
        <v>146</v>
      </c>
      <c r="F1152" s="181"/>
      <c r="G1152" s="181"/>
      <c r="H1152" s="181"/>
      <c r="I1152" s="184"/>
      <c r="J1152" s="191"/>
      <c r="K1152" s="191">
        <f t="shared" ref="K1152:L1152" si="177">SUM(K1139+K1144+K1150)</f>
        <v>94328.193333333329</v>
      </c>
      <c r="L1152" s="191">
        <f t="shared" si="177"/>
        <v>1131938.3199999998</v>
      </c>
      <c r="M1152" s="177"/>
      <c r="N1152" s="84"/>
    </row>
    <row r="1153" spans="1:14" x14ac:dyDescent="0.25">
      <c r="A1153" s="69"/>
      <c r="B1153" s="180"/>
      <c r="C1153" s="180"/>
      <c r="D1153" s="64"/>
      <c r="E1153" s="181"/>
      <c r="F1153" s="181"/>
      <c r="G1153" s="181"/>
      <c r="H1153" s="181"/>
      <c r="I1153" s="184"/>
      <c r="J1153" s="191"/>
      <c r="K1153" s="191"/>
      <c r="L1153" s="191"/>
      <c r="M1153" s="177"/>
      <c r="N1153" s="84"/>
    </row>
    <row r="1154" spans="1:14" x14ac:dyDescent="0.25">
      <c r="A1154" s="69"/>
      <c r="B1154" s="180"/>
      <c r="C1154" s="180"/>
      <c r="D1154" s="64"/>
      <c r="E1154" s="184" t="s">
        <v>173</v>
      </c>
      <c r="F1154" s="181"/>
      <c r="G1154" s="181"/>
      <c r="H1154" s="184"/>
      <c r="I1154" s="184"/>
      <c r="J1154" s="191"/>
      <c r="K1154" s="191">
        <f t="shared" ref="K1154:L1154" si="178">SUM(K1152,K1120,K1090)</f>
        <v>436989.28249999997</v>
      </c>
      <c r="L1154" s="191">
        <f t="shared" si="178"/>
        <v>5243871.3899999997</v>
      </c>
      <c r="M1154" s="177"/>
      <c r="N1154" s="84"/>
    </row>
    <row r="1155" spans="1:14" x14ac:dyDescent="0.25">
      <c r="A1155" s="69"/>
      <c r="B1155" s="180"/>
      <c r="C1155" s="180"/>
      <c r="D1155" s="64"/>
      <c r="E1155" s="181"/>
      <c r="F1155" s="181"/>
      <c r="G1155" s="181"/>
      <c r="H1155" s="184"/>
      <c r="I1155" s="184"/>
      <c r="J1155" s="191"/>
      <c r="K1155" s="191"/>
      <c r="L1155" s="191"/>
      <c r="M1155" s="177"/>
      <c r="N1155" s="84"/>
    </row>
    <row r="1156" spans="1:14" x14ac:dyDescent="0.25">
      <c r="A1156" s="359" t="s">
        <v>82</v>
      </c>
      <c r="B1156" s="361">
        <v>4</v>
      </c>
      <c r="C1156" s="360"/>
      <c r="D1156" s="359" t="s">
        <v>534</v>
      </c>
      <c r="E1156" s="184"/>
      <c r="F1156" s="184"/>
      <c r="G1156" s="184"/>
      <c r="H1156" s="184"/>
      <c r="I1156" s="184"/>
      <c r="J1156" s="191"/>
      <c r="K1156" s="191"/>
      <c r="L1156" s="191"/>
      <c r="M1156" s="177"/>
      <c r="N1156" s="84"/>
    </row>
    <row r="1157" spans="1:14" x14ac:dyDescent="0.25">
      <c r="A1157" s="359" t="s">
        <v>84</v>
      </c>
      <c r="B1157" s="361">
        <v>2</v>
      </c>
      <c r="C1157" s="360"/>
      <c r="D1157" s="359" t="s">
        <v>535</v>
      </c>
      <c r="E1157" s="184"/>
      <c r="F1157" s="184"/>
      <c r="G1157" s="184"/>
      <c r="H1157" s="184"/>
      <c r="I1157" s="184"/>
      <c r="J1157" s="191"/>
      <c r="K1157" s="191"/>
      <c r="L1157" s="191"/>
      <c r="M1157" s="177"/>
      <c r="N1157" s="84"/>
    </row>
    <row r="1158" spans="1:14" x14ac:dyDescent="0.25">
      <c r="A1158" s="359" t="s">
        <v>87</v>
      </c>
      <c r="B1158" s="361">
        <v>1</v>
      </c>
      <c r="C1158" s="360"/>
      <c r="D1158" s="359" t="s">
        <v>536</v>
      </c>
      <c r="E1158" s="184"/>
      <c r="F1158" s="184"/>
      <c r="G1158" s="184"/>
      <c r="H1158" s="184"/>
      <c r="I1158" s="184"/>
      <c r="J1158" s="191"/>
      <c r="K1158" s="191"/>
      <c r="L1158" s="191"/>
      <c r="M1158" s="177"/>
      <c r="N1158" s="84"/>
    </row>
    <row r="1159" spans="1:14" x14ac:dyDescent="0.25">
      <c r="A1159" s="359" t="s">
        <v>90</v>
      </c>
      <c r="B1159" s="360" t="s">
        <v>72</v>
      </c>
      <c r="C1159" s="360"/>
      <c r="D1159" s="362" t="s">
        <v>73</v>
      </c>
      <c r="E1159" s="184"/>
      <c r="F1159" s="184"/>
      <c r="G1159" s="184"/>
      <c r="H1159" s="184"/>
      <c r="I1159" s="184"/>
      <c r="J1159" s="184"/>
      <c r="K1159" s="184"/>
      <c r="L1159" s="372"/>
      <c r="M1159" s="177"/>
      <c r="N1159" s="84"/>
    </row>
    <row r="1160" spans="1:14" x14ac:dyDescent="0.25">
      <c r="A1160" s="359" t="s">
        <v>93</v>
      </c>
      <c r="B1160" s="360" t="s">
        <v>157</v>
      </c>
      <c r="C1160" s="360"/>
      <c r="D1160" s="362" t="s">
        <v>537</v>
      </c>
      <c r="E1160" s="184"/>
      <c r="F1160" s="184"/>
      <c r="G1160" s="184"/>
      <c r="H1160" s="184"/>
      <c r="I1160" s="184"/>
      <c r="J1160" s="184"/>
      <c r="K1160" s="184"/>
      <c r="L1160" s="184"/>
      <c r="M1160" s="177"/>
      <c r="N1160" s="84"/>
    </row>
    <row r="1161" spans="1:14" x14ac:dyDescent="0.25">
      <c r="A1161" s="69"/>
      <c r="B1161" s="183"/>
      <c r="C1161" s="69"/>
      <c r="D1161" s="181"/>
      <c r="E1161" s="181"/>
      <c r="F1161" s="181"/>
      <c r="G1161" s="181"/>
      <c r="H1161" s="181"/>
      <c r="I1161" s="181"/>
      <c r="J1161" s="181"/>
      <c r="K1161" s="181"/>
      <c r="L1161" s="181"/>
      <c r="M1161" s="177"/>
      <c r="N1161" s="84"/>
    </row>
    <row r="1162" spans="1:14" x14ac:dyDescent="0.25">
      <c r="A1162" s="69"/>
      <c r="B1162" s="183"/>
      <c r="C1162" s="364" t="s">
        <v>538</v>
      </c>
      <c r="D1162" s="184" t="s">
        <v>96</v>
      </c>
      <c r="E1162" s="365" t="s">
        <v>158</v>
      </c>
      <c r="F1162" s="181"/>
      <c r="G1162" s="181"/>
      <c r="H1162" s="181"/>
      <c r="I1162" s="181"/>
      <c r="J1162" s="181"/>
      <c r="K1162" s="181"/>
      <c r="L1162" s="181"/>
      <c r="M1162" s="177"/>
      <c r="N1162" s="84"/>
    </row>
    <row r="1163" spans="1:14" x14ac:dyDescent="0.25">
      <c r="A1163" s="69"/>
      <c r="B1163" s="183"/>
      <c r="C1163" s="364"/>
      <c r="D1163" s="184"/>
      <c r="E1163" s="365"/>
      <c r="F1163" s="181"/>
      <c r="G1163" s="181"/>
      <c r="H1163" s="181"/>
      <c r="I1163" s="181"/>
      <c r="J1163" s="181"/>
      <c r="K1163" s="181"/>
      <c r="L1163" s="181"/>
      <c r="M1163" s="177"/>
      <c r="N1163" s="84"/>
    </row>
    <row r="1164" spans="1:14" x14ac:dyDescent="0.25">
      <c r="A1164" s="70" t="s">
        <v>99</v>
      </c>
      <c r="B1164" s="173">
        <v>4391</v>
      </c>
      <c r="C1164" s="173" t="s">
        <v>101</v>
      </c>
      <c r="D1164" s="72" t="s">
        <v>190</v>
      </c>
      <c r="E1164" s="72"/>
      <c r="F1164" s="72"/>
      <c r="G1164" s="72"/>
      <c r="H1164" s="72"/>
      <c r="I1164" s="72"/>
      <c r="J1164" s="73"/>
      <c r="K1164" s="73">
        <f>L1164/12</f>
        <v>8412730.375</v>
      </c>
      <c r="L1164" s="68">
        <f>RESUMEN!G39*12.5%</f>
        <v>100952764.5</v>
      </c>
      <c r="M1164" s="177"/>
      <c r="N1164" s="84"/>
    </row>
    <row r="1165" spans="1:14" x14ac:dyDescent="0.25">
      <c r="A1165" s="70"/>
      <c r="B1165" s="173"/>
      <c r="C1165" s="70"/>
      <c r="D1165" s="70"/>
      <c r="E1165" s="174" t="s">
        <v>123</v>
      </c>
      <c r="F1165" s="72"/>
      <c r="G1165" s="72"/>
      <c r="H1165" s="72"/>
      <c r="I1165" s="174"/>
      <c r="J1165" s="392"/>
      <c r="K1165" s="392">
        <f t="shared" ref="K1165:L1165" si="179">SUM(K1164)</f>
        <v>8412730.375</v>
      </c>
      <c r="L1165" s="392">
        <f t="shared" si="179"/>
        <v>100952764.5</v>
      </c>
      <c r="M1165" s="177"/>
      <c r="N1165" s="84"/>
    </row>
    <row r="1166" spans="1:14" x14ac:dyDescent="0.25">
      <c r="A1166" s="69"/>
      <c r="B1166" s="183"/>
      <c r="C1166" s="69"/>
      <c r="D1166" s="69"/>
      <c r="E1166" s="181"/>
      <c r="F1166" s="181"/>
      <c r="G1166" s="181"/>
      <c r="H1166" s="181"/>
      <c r="I1166" s="184"/>
      <c r="J1166" s="191"/>
      <c r="K1166" s="191"/>
      <c r="L1166" s="372"/>
      <c r="M1166" s="177"/>
      <c r="N1166" s="84"/>
    </row>
    <row r="1167" spans="1:14" x14ac:dyDescent="0.25">
      <c r="A1167" s="69"/>
      <c r="B1167" s="183"/>
      <c r="C1167" s="69"/>
      <c r="D1167" s="69"/>
      <c r="E1167" s="184" t="s">
        <v>146</v>
      </c>
      <c r="F1167" s="181"/>
      <c r="G1167" s="181"/>
      <c r="H1167" s="181"/>
      <c r="I1167" s="184"/>
      <c r="J1167" s="191"/>
      <c r="K1167" s="191">
        <f t="shared" ref="K1167:L1167" si="180">SUM(K1165)</f>
        <v>8412730.375</v>
      </c>
      <c r="L1167" s="191">
        <f t="shared" si="180"/>
        <v>100952764.5</v>
      </c>
      <c r="M1167" s="177"/>
      <c r="N1167" s="84"/>
    </row>
    <row r="1168" spans="1:14" x14ac:dyDescent="0.25">
      <c r="A1168" s="69"/>
      <c r="B1168" s="183"/>
      <c r="C1168" s="69"/>
      <c r="D1168" s="69"/>
      <c r="E1168" s="181"/>
      <c r="F1168" s="181"/>
      <c r="G1168" s="181"/>
      <c r="H1168" s="181"/>
      <c r="I1168" s="184"/>
      <c r="J1168" s="191"/>
      <c r="K1168" s="191"/>
      <c r="L1168" s="191"/>
      <c r="M1168" s="177"/>
      <c r="N1168" s="84"/>
    </row>
    <row r="1169" spans="1:14" x14ac:dyDescent="0.25">
      <c r="A1169" s="69"/>
      <c r="B1169" s="183"/>
      <c r="C1169" s="69"/>
      <c r="D1169" s="69"/>
      <c r="E1169" s="184" t="s">
        <v>173</v>
      </c>
      <c r="F1169" s="181"/>
      <c r="G1169" s="181"/>
      <c r="H1169" s="184"/>
      <c r="I1169" s="181"/>
      <c r="J1169" s="191"/>
      <c r="K1169" s="191">
        <f t="shared" ref="K1169:L1169" si="181">SUM(K1167)</f>
        <v>8412730.375</v>
      </c>
      <c r="L1169" s="371">
        <f t="shared" si="181"/>
        <v>100952764.5</v>
      </c>
      <c r="M1169" s="177"/>
      <c r="N1169" s="84"/>
    </row>
    <row r="1170" spans="1:14" x14ac:dyDescent="0.25">
      <c r="A1170" s="69"/>
      <c r="B1170" s="183"/>
      <c r="C1170" s="69"/>
      <c r="D1170" s="69"/>
      <c r="E1170" s="181"/>
      <c r="F1170" s="181"/>
      <c r="G1170" s="181"/>
      <c r="H1170" s="181"/>
      <c r="I1170" s="184"/>
      <c r="J1170" s="191"/>
      <c r="K1170" s="191"/>
      <c r="L1170" s="372"/>
      <c r="M1170" s="177"/>
      <c r="N1170" s="84"/>
    </row>
    <row r="1171" spans="1:14" x14ac:dyDescent="0.25">
      <c r="A1171" s="359" t="s">
        <v>82</v>
      </c>
      <c r="B1171" s="361">
        <v>1</v>
      </c>
      <c r="C1171" s="360"/>
      <c r="D1171" s="359" t="s">
        <v>83</v>
      </c>
      <c r="E1171" s="184"/>
      <c r="F1171" s="184"/>
      <c r="G1171" s="184"/>
      <c r="H1171" s="184"/>
      <c r="I1171" s="184"/>
      <c r="J1171" s="184"/>
      <c r="K1171" s="184"/>
      <c r="L1171" s="372"/>
      <c r="M1171" s="177"/>
      <c r="N1171" s="84"/>
    </row>
    <row r="1172" spans="1:14" x14ac:dyDescent="0.25">
      <c r="A1172" s="359" t="s">
        <v>84</v>
      </c>
      <c r="B1172" s="361">
        <v>3</v>
      </c>
      <c r="C1172" s="360"/>
      <c r="D1172" s="359" t="s">
        <v>174</v>
      </c>
      <c r="E1172" s="184"/>
      <c r="F1172" s="184"/>
      <c r="G1172" s="184"/>
      <c r="H1172" s="184"/>
      <c r="I1172" s="184"/>
      <c r="J1172" s="184"/>
      <c r="K1172" s="184"/>
      <c r="L1172" s="372"/>
      <c r="M1172" s="177"/>
      <c r="N1172" s="84"/>
    </row>
    <row r="1173" spans="1:14" x14ac:dyDescent="0.25">
      <c r="A1173" s="359" t="s">
        <v>87</v>
      </c>
      <c r="B1173" s="361">
        <v>9</v>
      </c>
      <c r="C1173" s="360"/>
      <c r="D1173" s="359" t="s">
        <v>465</v>
      </c>
      <c r="E1173" s="184"/>
      <c r="F1173" s="184"/>
      <c r="G1173" s="184"/>
      <c r="H1173" s="184"/>
      <c r="I1173" s="184"/>
      <c r="J1173" s="184"/>
      <c r="K1173" s="184"/>
      <c r="L1173" s="372"/>
      <c r="M1173" s="177"/>
      <c r="N1173" s="84"/>
    </row>
    <row r="1174" spans="1:14" x14ac:dyDescent="0.25">
      <c r="A1174" s="359" t="s">
        <v>90</v>
      </c>
      <c r="B1174" s="360" t="s">
        <v>72</v>
      </c>
      <c r="C1174" s="360"/>
      <c r="D1174" s="184" t="s">
        <v>73</v>
      </c>
      <c r="E1174" s="184"/>
      <c r="F1174" s="184"/>
      <c r="G1174" s="184"/>
      <c r="H1174" s="184"/>
      <c r="I1174" s="184"/>
      <c r="J1174" s="184"/>
      <c r="K1174" s="184"/>
      <c r="L1174" s="372"/>
      <c r="M1174" s="177"/>
      <c r="N1174" s="84"/>
    </row>
    <row r="1175" spans="1:14" x14ac:dyDescent="0.25">
      <c r="A1175" s="359" t="s">
        <v>93</v>
      </c>
      <c r="B1175" s="360" t="s">
        <v>161</v>
      </c>
      <c r="C1175" s="360"/>
      <c r="D1175" s="184" t="s">
        <v>540</v>
      </c>
      <c r="E1175" s="184"/>
      <c r="F1175" s="184"/>
      <c r="G1175" s="184"/>
      <c r="H1175" s="184"/>
      <c r="I1175" s="184"/>
      <c r="J1175" s="184"/>
      <c r="K1175" s="184"/>
      <c r="L1175" s="372"/>
      <c r="M1175" s="177"/>
      <c r="N1175" s="84"/>
    </row>
    <row r="1176" spans="1:14" x14ac:dyDescent="0.25">
      <c r="A1176" s="360"/>
      <c r="B1176" s="183"/>
      <c r="C1176" s="69"/>
      <c r="D1176" s="360"/>
      <c r="E1176" s="184"/>
      <c r="F1176" s="184"/>
      <c r="G1176" s="184"/>
      <c r="H1176" s="181"/>
      <c r="I1176" s="181"/>
      <c r="J1176" s="181"/>
      <c r="K1176" s="181"/>
      <c r="L1176" s="372"/>
      <c r="M1176" s="177"/>
      <c r="N1176" s="84"/>
    </row>
    <row r="1177" spans="1:14" x14ac:dyDescent="0.25">
      <c r="A1177" s="360"/>
      <c r="B1177" s="183"/>
      <c r="C1177" s="364" t="s">
        <v>304</v>
      </c>
      <c r="D1177" s="359" t="s">
        <v>96</v>
      </c>
      <c r="E1177" s="365" t="s">
        <v>541</v>
      </c>
      <c r="F1177" s="184"/>
      <c r="G1177" s="184"/>
      <c r="H1177" s="181"/>
      <c r="I1177" s="181"/>
      <c r="J1177" s="181"/>
      <c r="K1177" s="181"/>
      <c r="L1177" s="372"/>
      <c r="M1177" s="177"/>
      <c r="N1177" s="84"/>
    </row>
    <row r="1178" spans="1:14" x14ac:dyDescent="0.25">
      <c r="A1178" s="360"/>
      <c r="B1178" s="183"/>
      <c r="C1178" s="364"/>
      <c r="D1178" s="359"/>
      <c r="E1178" s="365"/>
      <c r="F1178" s="184"/>
      <c r="G1178" s="184"/>
      <c r="H1178" s="181"/>
      <c r="I1178" s="181"/>
      <c r="J1178" s="181"/>
      <c r="K1178" s="181"/>
      <c r="L1178" s="372"/>
      <c r="M1178" s="177"/>
      <c r="N1178" s="84"/>
    </row>
    <row r="1179" spans="1:14" x14ac:dyDescent="0.25">
      <c r="A1179" s="69" t="s">
        <v>99</v>
      </c>
      <c r="B1179" s="180" t="s">
        <v>100</v>
      </c>
      <c r="C1179" s="180" t="s">
        <v>101</v>
      </c>
      <c r="D1179" s="368" t="s">
        <v>102</v>
      </c>
      <c r="E1179" s="181"/>
      <c r="F1179" s="181"/>
      <c r="G1179" s="181"/>
      <c r="H1179" s="181"/>
      <c r="I1179" s="181"/>
      <c r="J1179" s="182"/>
      <c r="K1179" s="182">
        <f t="shared" ref="K1179:K1187" si="182">L1179/12</f>
        <v>312550.98</v>
      </c>
      <c r="L1179" s="375">
        <v>3750611.76</v>
      </c>
      <c r="M1179" s="177"/>
      <c r="N1179" s="84"/>
    </row>
    <row r="1180" spans="1:14" x14ac:dyDescent="0.25">
      <c r="A1180" s="69" t="s">
        <v>99</v>
      </c>
      <c r="B1180" s="180" t="s">
        <v>106</v>
      </c>
      <c r="C1180" s="180" t="s">
        <v>101</v>
      </c>
      <c r="D1180" s="368" t="s">
        <v>107</v>
      </c>
      <c r="E1180" s="181"/>
      <c r="F1180" s="181"/>
      <c r="G1180" s="181"/>
      <c r="H1180" s="181"/>
      <c r="I1180" s="181"/>
      <c r="J1180" s="182"/>
      <c r="K1180" s="182">
        <f t="shared" si="182"/>
        <v>11051.08</v>
      </c>
      <c r="L1180" s="375">
        <v>132612.96</v>
      </c>
      <c r="M1180" s="177"/>
      <c r="N1180" s="84"/>
    </row>
    <row r="1181" spans="1:14" x14ac:dyDescent="0.25">
      <c r="A1181" s="69" t="s">
        <v>99</v>
      </c>
      <c r="B1181" s="180" t="s">
        <v>108</v>
      </c>
      <c r="C1181" s="180" t="s">
        <v>101</v>
      </c>
      <c r="D1181" s="368" t="s">
        <v>109</v>
      </c>
      <c r="E1181" s="181"/>
      <c r="F1181" s="181"/>
      <c r="G1181" s="181"/>
      <c r="H1181" s="181"/>
      <c r="I1181" s="181"/>
      <c r="J1181" s="182"/>
      <c r="K1181" s="182">
        <f t="shared" si="182"/>
        <v>248994.72</v>
      </c>
      <c r="L1181" s="375">
        <v>2987936.64</v>
      </c>
      <c r="M1181" s="177"/>
      <c r="N1181" s="84"/>
    </row>
    <row r="1182" spans="1:14" x14ac:dyDescent="0.25">
      <c r="A1182" s="69" t="s">
        <v>99</v>
      </c>
      <c r="B1182" s="180" t="s">
        <v>110</v>
      </c>
      <c r="C1182" s="180" t="s">
        <v>101</v>
      </c>
      <c r="D1182" s="368" t="s">
        <v>111</v>
      </c>
      <c r="E1182" s="181"/>
      <c r="F1182" s="181"/>
      <c r="G1182" s="181"/>
      <c r="H1182" s="181"/>
      <c r="I1182" s="181"/>
      <c r="J1182" s="182"/>
      <c r="K1182" s="182">
        <f t="shared" si="182"/>
        <v>4842</v>
      </c>
      <c r="L1182" s="375">
        <v>58104</v>
      </c>
      <c r="M1182" s="177"/>
      <c r="N1182" s="84"/>
    </row>
    <row r="1183" spans="1:14" x14ac:dyDescent="0.25">
      <c r="A1183" s="69" t="s">
        <v>99</v>
      </c>
      <c r="B1183" s="180" t="s">
        <v>112</v>
      </c>
      <c r="C1183" s="180" t="s">
        <v>101</v>
      </c>
      <c r="D1183" s="368" t="s">
        <v>113</v>
      </c>
      <c r="E1183" s="181"/>
      <c r="F1183" s="181"/>
      <c r="G1183" s="181"/>
      <c r="H1183" s="181"/>
      <c r="I1183" s="181"/>
      <c r="J1183" s="182"/>
      <c r="K1183" s="182">
        <f t="shared" si="182"/>
        <v>6618.2675000000008</v>
      </c>
      <c r="L1183" s="375">
        <v>79419.210000000006</v>
      </c>
      <c r="M1183" s="177"/>
      <c r="N1183" s="84"/>
    </row>
    <row r="1184" spans="1:14" x14ac:dyDescent="0.25">
      <c r="A1184" s="69" t="s">
        <v>99</v>
      </c>
      <c r="B1184" s="180" t="s">
        <v>114</v>
      </c>
      <c r="C1184" s="180" t="s">
        <v>101</v>
      </c>
      <c r="D1184" s="368" t="s">
        <v>115</v>
      </c>
      <c r="E1184" s="181"/>
      <c r="F1184" s="181"/>
      <c r="G1184" s="181"/>
      <c r="H1184" s="181"/>
      <c r="I1184" s="181"/>
      <c r="J1184" s="182"/>
      <c r="K1184" s="182">
        <f t="shared" si="182"/>
        <v>103840.18416666666</v>
      </c>
      <c r="L1184" s="375">
        <v>1246082.21</v>
      </c>
      <c r="M1184" s="177"/>
      <c r="N1184" s="84"/>
    </row>
    <row r="1185" spans="1:14" x14ac:dyDescent="0.25">
      <c r="A1185" s="69" t="s">
        <v>99</v>
      </c>
      <c r="B1185" s="180" t="s">
        <v>117</v>
      </c>
      <c r="C1185" s="180" t="s">
        <v>101</v>
      </c>
      <c r="D1185" s="368" t="s">
        <v>118</v>
      </c>
      <c r="E1185" s="181"/>
      <c r="F1185" s="181"/>
      <c r="G1185" s="181"/>
      <c r="H1185" s="181"/>
      <c r="I1185" s="181"/>
      <c r="J1185" s="182"/>
      <c r="K1185" s="182">
        <f t="shared" si="182"/>
        <v>131214.69999999998</v>
      </c>
      <c r="L1185" s="375">
        <v>1574576.4</v>
      </c>
      <c r="M1185" s="177"/>
      <c r="N1185" s="84"/>
    </row>
    <row r="1186" spans="1:14" x14ac:dyDescent="0.25">
      <c r="A1186" s="69" t="s">
        <v>99</v>
      </c>
      <c r="B1186" s="180" t="s">
        <v>119</v>
      </c>
      <c r="C1186" s="180" t="s">
        <v>101</v>
      </c>
      <c r="D1186" s="368" t="s">
        <v>120</v>
      </c>
      <c r="E1186" s="181"/>
      <c r="F1186" s="181"/>
      <c r="G1186" s="181"/>
      <c r="H1186" s="181"/>
      <c r="I1186" s="181"/>
      <c r="J1186" s="182"/>
      <c r="K1186" s="182">
        <f t="shared" si="182"/>
        <v>21850</v>
      </c>
      <c r="L1186" s="375">
        <v>262200</v>
      </c>
      <c r="M1186" s="177"/>
      <c r="N1186" s="84"/>
    </row>
    <row r="1187" spans="1:14" x14ac:dyDescent="0.25">
      <c r="A1187" s="69" t="s">
        <v>99</v>
      </c>
      <c r="B1187" s="180" t="s">
        <v>121</v>
      </c>
      <c r="C1187" s="180" t="s">
        <v>101</v>
      </c>
      <c r="D1187" s="368" t="s">
        <v>122</v>
      </c>
      <c r="E1187" s="181"/>
      <c r="F1187" s="181"/>
      <c r="G1187" s="181"/>
      <c r="H1187" s="181"/>
      <c r="I1187" s="181"/>
      <c r="J1187" s="182"/>
      <c r="K1187" s="182">
        <f t="shared" si="182"/>
        <v>16265.833333333334</v>
      </c>
      <c r="L1187" s="375">
        <v>195190</v>
      </c>
      <c r="M1187" s="177"/>
      <c r="N1187" s="84"/>
    </row>
    <row r="1188" spans="1:14" x14ac:dyDescent="0.25">
      <c r="A1188" s="360"/>
      <c r="B1188" s="181"/>
      <c r="C1188" s="181"/>
      <c r="D1188" s="181"/>
      <c r="E1188" s="184" t="s">
        <v>123</v>
      </c>
      <c r="F1188" s="181"/>
      <c r="G1188" s="181"/>
      <c r="H1188" s="181"/>
      <c r="I1188" s="184"/>
      <c r="J1188" s="185"/>
      <c r="K1188" s="185">
        <f t="shared" ref="K1188:L1188" si="183">SUM(K1179:K1187)</f>
        <v>857227.76500000001</v>
      </c>
      <c r="L1188" s="185">
        <f t="shared" si="183"/>
        <v>10286733.18</v>
      </c>
      <c r="M1188" s="177"/>
      <c r="N1188" s="84"/>
    </row>
    <row r="1189" spans="1:14" x14ac:dyDescent="0.25">
      <c r="A1189" s="360"/>
      <c r="B1189" s="181"/>
      <c r="C1189" s="181"/>
      <c r="D1189" s="181"/>
      <c r="E1189" s="181"/>
      <c r="F1189" s="181"/>
      <c r="G1189" s="181"/>
      <c r="H1189" s="181"/>
      <c r="I1189" s="181"/>
      <c r="J1189" s="181"/>
      <c r="K1189" s="181"/>
      <c r="L1189" s="372"/>
      <c r="M1189" s="177"/>
      <c r="N1189" s="84"/>
    </row>
    <row r="1190" spans="1:14" x14ac:dyDescent="0.25">
      <c r="A1190" s="69" t="s">
        <v>99</v>
      </c>
      <c r="B1190" s="180">
        <v>2111</v>
      </c>
      <c r="C1190" s="180" t="s">
        <v>101</v>
      </c>
      <c r="D1190" s="64" t="s">
        <v>125</v>
      </c>
      <c r="E1190" s="181"/>
      <c r="F1190" s="181"/>
      <c r="G1190" s="181"/>
      <c r="H1190" s="181"/>
      <c r="I1190" s="181"/>
      <c r="J1190" s="74"/>
      <c r="K1190" s="74">
        <f t="shared" ref="K1190:K1194" si="184">L1190/12</f>
        <v>1102.1666666666667</v>
      </c>
      <c r="L1190" s="182">
        <v>13226</v>
      </c>
      <c r="M1190" s="177"/>
      <c r="N1190" s="84"/>
    </row>
    <row r="1191" spans="1:14" x14ac:dyDescent="0.25">
      <c r="A1191" s="69" t="s">
        <v>99</v>
      </c>
      <c r="B1191" s="180">
        <v>2141</v>
      </c>
      <c r="C1191" s="180" t="s">
        <v>101</v>
      </c>
      <c r="D1191" s="64" t="s">
        <v>168</v>
      </c>
      <c r="E1191" s="181"/>
      <c r="F1191" s="181"/>
      <c r="G1191" s="181"/>
      <c r="H1191" s="181"/>
      <c r="I1191" s="181"/>
      <c r="J1191" s="74"/>
      <c r="K1191" s="74">
        <f t="shared" si="184"/>
        <v>900</v>
      </c>
      <c r="L1191" s="182">
        <v>10800</v>
      </c>
      <c r="M1191" s="177"/>
      <c r="N1191" s="84"/>
    </row>
    <row r="1192" spans="1:14" x14ac:dyDescent="0.25">
      <c r="A1192" s="69" t="s">
        <v>99</v>
      </c>
      <c r="B1192" s="180">
        <v>2491</v>
      </c>
      <c r="C1192" s="180" t="s">
        <v>101</v>
      </c>
      <c r="D1192" s="186" t="s">
        <v>139</v>
      </c>
      <c r="E1192" s="181"/>
      <c r="F1192" s="181"/>
      <c r="G1192" s="181"/>
      <c r="H1192" s="181"/>
      <c r="I1192" s="181"/>
      <c r="J1192" s="74"/>
      <c r="K1192" s="74">
        <f t="shared" si="184"/>
        <v>1666.6666666666667</v>
      </c>
      <c r="L1192" s="182">
        <v>20000</v>
      </c>
      <c r="M1192" s="177"/>
      <c r="N1192" s="84"/>
    </row>
    <row r="1193" spans="1:14" x14ac:dyDescent="0.25">
      <c r="A1193" s="69" t="s">
        <v>99</v>
      </c>
      <c r="B1193" s="180">
        <v>2611</v>
      </c>
      <c r="C1193" s="180" t="s">
        <v>101</v>
      </c>
      <c r="D1193" s="64" t="s">
        <v>129</v>
      </c>
      <c r="E1193" s="181"/>
      <c r="F1193" s="181"/>
      <c r="G1193" s="181"/>
      <c r="H1193" s="181"/>
      <c r="I1193" s="181"/>
      <c r="J1193" s="74"/>
      <c r="K1193" s="74">
        <f t="shared" si="184"/>
        <v>9251.9</v>
      </c>
      <c r="L1193" s="182">
        <v>111022.8</v>
      </c>
      <c r="M1193" s="177"/>
      <c r="N1193" s="84"/>
    </row>
    <row r="1194" spans="1:14" x14ac:dyDescent="0.25">
      <c r="A1194" s="69" t="s">
        <v>99</v>
      </c>
      <c r="B1194" s="180">
        <v>2961</v>
      </c>
      <c r="C1194" s="180" t="s">
        <v>101</v>
      </c>
      <c r="D1194" s="64" t="s">
        <v>431</v>
      </c>
      <c r="E1194" s="181"/>
      <c r="F1194" s="181"/>
      <c r="G1194" s="181"/>
      <c r="H1194" s="181"/>
      <c r="I1194" s="181"/>
      <c r="J1194" s="74"/>
      <c r="K1194" s="74">
        <f t="shared" si="184"/>
        <v>2083.0666666666666</v>
      </c>
      <c r="L1194" s="182">
        <v>24996.799999999999</v>
      </c>
      <c r="M1194" s="177"/>
      <c r="N1194" s="84"/>
    </row>
    <row r="1195" spans="1:14" x14ac:dyDescent="0.25">
      <c r="A1195" s="69"/>
      <c r="B1195" s="69"/>
      <c r="C1195" s="183"/>
      <c r="D1195" s="181"/>
      <c r="E1195" s="184" t="s">
        <v>123</v>
      </c>
      <c r="F1195" s="181"/>
      <c r="G1195" s="181"/>
      <c r="H1195" s="181"/>
      <c r="I1195" s="184"/>
      <c r="J1195" s="185"/>
      <c r="K1195" s="185">
        <f>SUM(K1190:K1194)</f>
        <v>15003.8</v>
      </c>
      <c r="L1195" s="185">
        <f>SUM(L1190:L1194)</f>
        <v>180045.59999999998</v>
      </c>
      <c r="M1195" s="177"/>
      <c r="N1195" s="84"/>
    </row>
    <row r="1196" spans="1:14" x14ac:dyDescent="0.25">
      <c r="A1196" s="69"/>
      <c r="B1196" s="69"/>
      <c r="C1196" s="183"/>
      <c r="D1196" s="181"/>
      <c r="E1196" s="181"/>
      <c r="F1196" s="181"/>
      <c r="G1196" s="181"/>
      <c r="H1196" s="181"/>
      <c r="I1196" s="184"/>
      <c r="J1196" s="191"/>
      <c r="K1196" s="191"/>
      <c r="L1196" s="185"/>
      <c r="M1196" s="177"/>
      <c r="N1196" s="84"/>
    </row>
    <row r="1197" spans="1:14" x14ac:dyDescent="0.25">
      <c r="A1197" s="69" t="s">
        <v>99</v>
      </c>
      <c r="B1197" s="180">
        <v>3111</v>
      </c>
      <c r="C1197" s="180" t="s">
        <v>101</v>
      </c>
      <c r="D1197" s="64" t="s">
        <v>152</v>
      </c>
      <c r="E1197" s="181"/>
      <c r="F1197" s="181"/>
      <c r="G1197" s="181"/>
      <c r="H1197" s="181"/>
      <c r="I1197" s="181"/>
      <c r="J1197" s="74"/>
      <c r="K1197" s="74">
        <f t="shared" ref="K1197:K1207" si="185">L1197/12</f>
        <v>70104</v>
      </c>
      <c r="L1197" s="182">
        <v>841248</v>
      </c>
      <c r="M1197" s="177"/>
      <c r="N1197" s="84"/>
    </row>
    <row r="1198" spans="1:14" x14ac:dyDescent="0.25">
      <c r="A1198" s="69" t="s">
        <v>99</v>
      </c>
      <c r="B1198" s="180">
        <v>3131</v>
      </c>
      <c r="C1198" s="180" t="s">
        <v>101</v>
      </c>
      <c r="D1198" s="186" t="s">
        <v>476</v>
      </c>
      <c r="E1198" s="181"/>
      <c r="F1198" s="181"/>
      <c r="G1198" s="181"/>
      <c r="H1198" s="181"/>
      <c r="I1198" s="181"/>
      <c r="J1198" s="74"/>
      <c r="K1198" s="74">
        <f t="shared" si="185"/>
        <v>2864.8333333333335</v>
      </c>
      <c r="L1198" s="182">
        <v>34378</v>
      </c>
      <c r="M1198" s="177"/>
      <c r="N1198" s="84"/>
    </row>
    <row r="1199" spans="1:14" x14ac:dyDescent="0.25">
      <c r="A1199" s="69" t="s">
        <v>99</v>
      </c>
      <c r="B1199" s="180">
        <v>3141</v>
      </c>
      <c r="C1199" s="180" t="s">
        <v>101</v>
      </c>
      <c r="D1199" s="64" t="s">
        <v>156</v>
      </c>
      <c r="E1199" s="181"/>
      <c r="F1199" s="181"/>
      <c r="G1199" s="181"/>
      <c r="H1199" s="181"/>
      <c r="I1199" s="181"/>
      <c r="J1199" s="74"/>
      <c r="K1199" s="74">
        <f t="shared" si="185"/>
        <v>3216.3333333333335</v>
      </c>
      <c r="L1199" s="182">
        <v>38596</v>
      </c>
      <c r="M1199" s="177"/>
      <c r="N1199" s="84"/>
    </row>
    <row r="1200" spans="1:14" x14ac:dyDescent="0.25">
      <c r="A1200" s="69" t="s">
        <v>99</v>
      </c>
      <c r="B1200" s="180">
        <v>3221</v>
      </c>
      <c r="C1200" s="180" t="s">
        <v>101</v>
      </c>
      <c r="D1200" s="64" t="s">
        <v>160</v>
      </c>
      <c r="E1200" s="181"/>
      <c r="F1200" s="181"/>
      <c r="G1200" s="181"/>
      <c r="H1200" s="181"/>
      <c r="I1200" s="181"/>
      <c r="J1200" s="74"/>
      <c r="K1200" s="74">
        <f t="shared" si="185"/>
        <v>69602.916666666672</v>
      </c>
      <c r="L1200" s="182">
        <v>835235</v>
      </c>
      <c r="M1200" s="177"/>
      <c r="N1200" s="84"/>
    </row>
    <row r="1201" spans="1:14" x14ac:dyDescent="0.25">
      <c r="A1201" s="69" t="s">
        <v>99</v>
      </c>
      <c r="B1201" s="180">
        <v>3361</v>
      </c>
      <c r="C1201" s="180" t="s">
        <v>101</v>
      </c>
      <c r="D1201" s="64" t="s">
        <v>136</v>
      </c>
      <c r="E1201" s="181"/>
      <c r="F1201" s="181"/>
      <c r="G1201" s="181"/>
      <c r="H1201" s="181"/>
      <c r="I1201" s="181"/>
      <c r="J1201" s="74"/>
      <c r="K1201" s="74">
        <f t="shared" si="185"/>
        <v>2313.75</v>
      </c>
      <c r="L1201" s="182">
        <v>27765</v>
      </c>
      <c r="M1201" s="177"/>
      <c r="N1201" s="84"/>
    </row>
    <row r="1202" spans="1:14" x14ac:dyDescent="0.25">
      <c r="A1202" s="69" t="s">
        <v>99</v>
      </c>
      <c r="B1202" s="180">
        <v>3471</v>
      </c>
      <c r="C1202" s="180" t="s">
        <v>101</v>
      </c>
      <c r="D1202" s="64" t="s">
        <v>504</v>
      </c>
      <c r="E1202" s="181"/>
      <c r="F1202" s="181"/>
      <c r="G1202" s="181"/>
      <c r="H1202" s="181"/>
      <c r="I1202" s="181"/>
      <c r="J1202" s="74"/>
      <c r="K1202" s="74">
        <f t="shared" si="185"/>
        <v>4205.833333333333</v>
      </c>
      <c r="L1202" s="182">
        <v>50470</v>
      </c>
      <c r="M1202" s="177"/>
      <c r="N1202" s="84"/>
    </row>
    <row r="1203" spans="1:14" x14ac:dyDescent="0.25">
      <c r="A1203" s="69" t="s">
        <v>99</v>
      </c>
      <c r="B1203" s="180">
        <v>3521</v>
      </c>
      <c r="C1203" s="180" t="s">
        <v>101</v>
      </c>
      <c r="D1203" s="64" t="s">
        <v>138</v>
      </c>
      <c r="E1203" s="181"/>
      <c r="F1203" s="181"/>
      <c r="G1203" s="181"/>
      <c r="H1203" s="181"/>
      <c r="I1203" s="181"/>
      <c r="J1203" s="74"/>
      <c r="K1203" s="74">
        <f t="shared" si="185"/>
        <v>2231.25</v>
      </c>
      <c r="L1203" s="182">
        <v>26775</v>
      </c>
      <c r="M1203" s="177"/>
      <c r="N1203" s="84"/>
    </row>
    <row r="1204" spans="1:14" x14ac:dyDescent="0.25">
      <c r="A1204" s="69" t="s">
        <v>99</v>
      </c>
      <c r="B1204" s="180">
        <v>3571</v>
      </c>
      <c r="C1204" s="180" t="s">
        <v>101</v>
      </c>
      <c r="D1204" s="64" t="s">
        <v>271</v>
      </c>
      <c r="E1204" s="181"/>
      <c r="F1204" s="181"/>
      <c r="G1204" s="181"/>
      <c r="H1204" s="181"/>
      <c r="I1204" s="181"/>
      <c r="J1204" s="74"/>
      <c r="K1204" s="74">
        <f t="shared" si="185"/>
        <v>1082.5</v>
      </c>
      <c r="L1204" s="182">
        <v>12990</v>
      </c>
      <c r="M1204" s="177"/>
      <c r="N1204" s="84"/>
    </row>
    <row r="1205" spans="1:14" x14ac:dyDescent="0.25">
      <c r="A1205" s="69" t="s">
        <v>99</v>
      </c>
      <c r="B1205" s="180">
        <v>3721</v>
      </c>
      <c r="C1205" s="180" t="s">
        <v>101</v>
      </c>
      <c r="D1205" s="64" t="s">
        <v>142</v>
      </c>
      <c r="E1205" s="181"/>
      <c r="F1205" s="181"/>
      <c r="G1205" s="181"/>
      <c r="H1205" s="181"/>
      <c r="I1205" s="181"/>
      <c r="J1205" s="74"/>
      <c r="K1205" s="74">
        <f t="shared" si="185"/>
        <v>1906.5</v>
      </c>
      <c r="L1205" s="182">
        <v>22878</v>
      </c>
      <c r="M1205" s="177"/>
      <c r="N1205" s="84"/>
    </row>
    <row r="1206" spans="1:14" x14ac:dyDescent="0.25">
      <c r="A1206" s="69" t="s">
        <v>99</v>
      </c>
      <c r="B1206" s="180">
        <v>3751</v>
      </c>
      <c r="C1206" s="180" t="s">
        <v>101</v>
      </c>
      <c r="D1206" s="64" t="s">
        <v>144</v>
      </c>
      <c r="E1206" s="181"/>
      <c r="F1206" s="181"/>
      <c r="G1206" s="181"/>
      <c r="H1206" s="181"/>
      <c r="I1206" s="181"/>
      <c r="J1206" s="74"/>
      <c r="K1206" s="74">
        <f t="shared" si="185"/>
        <v>1775</v>
      </c>
      <c r="L1206" s="182">
        <v>21300</v>
      </c>
      <c r="M1206" s="177"/>
      <c r="N1206" s="84"/>
    </row>
    <row r="1207" spans="1:14" x14ac:dyDescent="0.25">
      <c r="A1207" s="69" t="s">
        <v>99</v>
      </c>
      <c r="B1207" s="180">
        <v>3821</v>
      </c>
      <c r="C1207" s="179" t="s">
        <v>101</v>
      </c>
      <c r="D1207" s="64" t="s">
        <v>167</v>
      </c>
      <c r="E1207" s="184"/>
      <c r="F1207" s="184"/>
      <c r="G1207" s="184"/>
      <c r="H1207" s="184"/>
      <c r="I1207" s="184"/>
      <c r="J1207" s="74"/>
      <c r="K1207" s="74">
        <f t="shared" si="185"/>
        <v>1562.5</v>
      </c>
      <c r="L1207" s="74">
        <v>18750</v>
      </c>
      <c r="M1207" s="177"/>
      <c r="N1207" s="84"/>
    </row>
    <row r="1208" spans="1:14" x14ac:dyDescent="0.25">
      <c r="A1208" s="69"/>
      <c r="B1208" s="183"/>
      <c r="C1208" s="69"/>
      <c r="D1208" s="69"/>
      <c r="E1208" s="184" t="s">
        <v>123</v>
      </c>
      <c r="F1208" s="181"/>
      <c r="G1208" s="181"/>
      <c r="H1208" s="181"/>
      <c r="I1208" s="184"/>
      <c r="J1208" s="185"/>
      <c r="K1208" s="185">
        <f t="shared" ref="K1208:L1208" si="186">SUM(K1197:K1207)</f>
        <v>160865.41666666666</v>
      </c>
      <c r="L1208" s="185">
        <f t="shared" si="186"/>
        <v>1930385</v>
      </c>
      <c r="M1208" s="177"/>
      <c r="N1208" s="84"/>
    </row>
    <row r="1209" spans="1:14" x14ac:dyDescent="0.25">
      <c r="A1209" s="69"/>
      <c r="B1209" s="183"/>
      <c r="C1209" s="69"/>
      <c r="D1209" s="69"/>
      <c r="E1209" s="181"/>
      <c r="F1209" s="181"/>
      <c r="G1209" s="181"/>
      <c r="H1209" s="181"/>
      <c r="I1209" s="181"/>
      <c r="J1209" s="181"/>
      <c r="K1209" s="181"/>
      <c r="L1209" s="185"/>
      <c r="M1209" s="177"/>
      <c r="N1209" s="84"/>
    </row>
    <row r="1210" spans="1:14" x14ac:dyDescent="0.25">
      <c r="A1210" s="69"/>
      <c r="B1210" s="183"/>
      <c r="C1210" s="183"/>
      <c r="D1210" s="181"/>
      <c r="E1210" s="184" t="s">
        <v>146</v>
      </c>
      <c r="F1210" s="181"/>
      <c r="G1210" s="181"/>
      <c r="H1210" s="181"/>
      <c r="I1210" s="184"/>
      <c r="J1210" s="191"/>
      <c r="K1210" s="191">
        <f>SUM(K1188+K1195+K1208)</f>
        <v>1033096.9816666667</v>
      </c>
      <c r="L1210" s="191">
        <f>SUM(L1188+L1195+L1208)</f>
        <v>12397163.779999999</v>
      </c>
      <c r="M1210" s="177"/>
      <c r="N1210" s="84"/>
    </row>
    <row r="1211" spans="1:14" x14ac:dyDescent="0.25">
      <c r="A1211" s="69"/>
      <c r="B1211" s="183"/>
      <c r="C1211" s="69"/>
      <c r="D1211" s="69"/>
      <c r="E1211" s="181"/>
      <c r="F1211" s="181"/>
      <c r="G1211" s="181"/>
      <c r="H1211" s="181"/>
      <c r="I1211" s="184"/>
      <c r="J1211" s="191"/>
      <c r="K1211" s="191"/>
      <c r="L1211" s="191"/>
      <c r="M1211" s="177"/>
      <c r="N1211" s="84"/>
    </row>
    <row r="1212" spans="1:14" x14ac:dyDescent="0.25">
      <c r="A1212" s="359" t="s">
        <v>82</v>
      </c>
      <c r="B1212" s="361">
        <v>1</v>
      </c>
      <c r="C1212" s="360"/>
      <c r="D1212" s="359" t="s">
        <v>83</v>
      </c>
      <c r="E1212" s="184"/>
      <c r="F1212" s="184"/>
      <c r="G1212" s="184"/>
      <c r="H1212" s="184"/>
      <c r="I1212" s="184"/>
      <c r="J1212" s="191"/>
      <c r="K1212" s="191"/>
      <c r="L1212" s="191"/>
      <c r="M1212" s="177"/>
      <c r="N1212" s="84"/>
    </row>
    <row r="1213" spans="1:14" x14ac:dyDescent="0.25">
      <c r="A1213" s="359" t="s">
        <v>84</v>
      </c>
      <c r="B1213" s="361">
        <v>3</v>
      </c>
      <c r="C1213" s="360"/>
      <c r="D1213" s="359" t="s">
        <v>174</v>
      </c>
      <c r="E1213" s="184"/>
      <c r="F1213" s="184"/>
      <c r="G1213" s="184"/>
      <c r="H1213" s="184"/>
      <c r="I1213" s="184"/>
      <c r="J1213" s="191"/>
      <c r="K1213" s="191"/>
      <c r="L1213" s="191"/>
      <c r="M1213" s="177"/>
      <c r="N1213" s="84"/>
    </row>
    <row r="1214" spans="1:14" x14ac:dyDescent="0.25">
      <c r="A1214" s="359" t="s">
        <v>87</v>
      </c>
      <c r="B1214" s="361">
        <v>9</v>
      </c>
      <c r="C1214" s="360"/>
      <c r="D1214" s="359" t="s">
        <v>465</v>
      </c>
      <c r="E1214" s="184"/>
      <c r="F1214" s="184"/>
      <c r="G1214" s="184"/>
      <c r="H1214" s="184"/>
      <c r="I1214" s="184"/>
      <c r="J1214" s="191"/>
      <c r="K1214" s="191"/>
      <c r="L1214" s="191"/>
      <c r="M1214" s="177"/>
      <c r="N1214" s="84"/>
    </row>
    <row r="1215" spans="1:14" x14ac:dyDescent="0.25">
      <c r="A1215" s="359" t="s">
        <v>90</v>
      </c>
      <c r="B1215" s="360" t="s">
        <v>72</v>
      </c>
      <c r="C1215" s="360"/>
      <c r="D1215" s="184" t="s">
        <v>73</v>
      </c>
      <c r="E1215" s="184"/>
      <c r="F1215" s="184"/>
      <c r="G1215" s="184"/>
      <c r="H1215" s="184"/>
      <c r="I1215" s="184"/>
      <c r="J1215" s="191"/>
      <c r="K1215" s="191"/>
      <c r="L1215" s="191"/>
      <c r="M1215" s="177"/>
      <c r="N1215" s="84"/>
    </row>
    <row r="1216" spans="1:14" x14ac:dyDescent="0.25">
      <c r="A1216" s="359" t="s">
        <v>93</v>
      </c>
      <c r="B1216" s="360" t="s">
        <v>161</v>
      </c>
      <c r="C1216" s="360"/>
      <c r="D1216" s="184" t="s">
        <v>544</v>
      </c>
      <c r="E1216" s="184"/>
      <c r="F1216" s="184"/>
      <c r="G1216" s="184"/>
      <c r="H1216" s="184"/>
      <c r="I1216" s="184"/>
      <c r="J1216" s="191"/>
      <c r="K1216" s="191"/>
      <c r="L1216" s="191"/>
      <c r="M1216" s="177"/>
      <c r="N1216" s="84"/>
    </row>
    <row r="1217" spans="1:14" x14ac:dyDescent="0.25">
      <c r="A1217" s="359"/>
      <c r="B1217" s="360"/>
      <c r="C1217" s="69"/>
      <c r="D1217" s="184"/>
      <c r="E1217" s="181"/>
      <c r="F1217" s="181"/>
      <c r="G1217" s="181"/>
      <c r="H1217" s="181"/>
      <c r="I1217" s="184"/>
      <c r="J1217" s="191"/>
      <c r="K1217" s="191"/>
      <c r="L1217" s="191"/>
      <c r="M1217" s="177"/>
      <c r="N1217" s="84"/>
    </row>
    <row r="1218" spans="1:14" x14ac:dyDescent="0.25">
      <c r="A1218" s="69"/>
      <c r="B1218" s="183"/>
      <c r="C1218" s="364" t="s">
        <v>545</v>
      </c>
      <c r="D1218" s="359" t="s">
        <v>96</v>
      </c>
      <c r="E1218" s="365" t="s">
        <v>546</v>
      </c>
      <c r="F1218" s="184"/>
      <c r="G1218" s="184"/>
      <c r="H1218" s="181"/>
      <c r="I1218" s="181"/>
      <c r="J1218" s="181"/>
      <c r="K1218" s="181"/>
      <c r="L1218" s="372"/>
      <c r="M1218" s="177"/>
      <c r="N1218" s="84"/>
    </row>
    <row r="1219" spans="1:14" x14ac:dyDescent="0.25">
      <c r="A1219" s="69"/>
      <c r="B1219" s="183"/>
      <c r="C1219" s="69"/>
      <c r="D1219" s="380"/>
      <c r="E1219" s="181"/>
      <c r="F1219" s="181"/>
      <c r="G1219" s="181"/>
      <c r="H1219" s="181"/>
      <c r="I1219" s="181"/>
      <c r="J1219" s="181"/>
      <c r="K1219" s="181"/>
      <c r="L1219" s="372"/>
      <c r="M1219" s="177"/>
      <c r="N1219" s="84"/>
    </row>
    <row r="1220" spans="1:14" x14ac:dyDescent="0.25">
      <c r="A1220" s="69" t="s">
        <v>99</v>
      </c>
      <c r="B1220" s="180" t="s">
        <v>100</v>
      </c>
      <c r="C1220" s="180" t="s">
        <v>101</v>
      </c>
      <c r="D1220" s="368" t="s">
        <v>102</v>
      </c>
      <c r="E1220" s="181"/>
      <c r="F1220" s="181"/>
      <c r="G1220" s="181"/>
      <c r="H1220" s="181"/>
      <c r="I1220" s="181"/>
      <c r="J1220" s="182"/>
      <c r="K1220" s="182">
        <f t="shared" ref="K1220:K1228" si="187">L1220/12</f>
        <v>286915.68</v>
      </c>
      <c r="L1220" s="375">
        <v>3442988.16</v>
      </c>
      <c r="M1220" s="177"/>
      <c r="N1220" s="84"/>
    </row>
    <row r="1221" spans="1:14" x14ac:dyDescent="0.25">
      <c r="A1221" s="69" t="s">
        <v>99</v>
      </c>
      <c r="B1221" s="180" t="s">
        <v>106</v>
      </c>
      <c r="C1221" s="180" t="s">
        <v>101</v>
      </c>
      <c r="D1221" s="368" t="s">
        <v>107</v>
      </c>
      <c r="E1221" s="181"/>
      <c r="F1221" s="181"/>
      <c r="G1221" s="181"/>
      <c r="H1221" s="181"/>
      <c r="I1221" s="181"/>
      <c r="J1221" s="182"/>
      <c r="K1221" s="182">
        <f t="shared" si="187"/>
        <v>29575.22</v>
      </c>
      <c r="L1221" s="375">
        <v>354902.64</v>
      </c>
      <c r="M1221" s="177"/>
      <c r="N1221" s="84"/>
    </row>
    <row r="1222" spans="1:14" x14ac:dyDescent="0.25">
      <c r="A1222" s="69" t="s">
        <v>99</v>
      </c>
      <c r="B1222" s="180" t="s">
        <v>108</v>
      </c>
      <c r="C1222" s="180" t="s">
        <v>101</v>
      </c>
      <c r="D1222" s="368" t="s">
        <v>109</v>
      </c>
      <c r="E1222" s="181"/>
      <c r="F1222" s="181"/>
      <c r="G1222" s="181"/>
      <c r="H1222" s="181"/>
      <c r="I1222" s="181"/>
      <c r="J1222" s="182"/>
      <c r="K1222" s="182">
        <f t="shared" si="187"/>
        <v>10616.72</v>
      </c>
      <c r="L1222" s="375">
        <v>127400.64</v>
      </c>
      <c r="M1222" s="177"/>
      <c r="N1222" s="84"/>
    </row>
    <row r="1223" spans="1:14" x14ac:dyDescent="0.25">
      <c r="A1223" s="69" t="s">
        <v>99</v>
      </c>
      <c r="B1223" s="180" t="s">
        <v>110</v>
      </c>
      <c r="C1223" s="180" t="s">
        <v>101</v>
      </c>
      <c r="D1223" s="368" t="s">
        <v>111</v>
      </c>
      <c r="E1223" s="181"/>
      <c r="F1223" s="181"/>
      <c r="G1223" s="181"/>
      <c r="H1223" s="181"/>
      <c r="I1223" s="181"/>
      <c r="J1223" s="182"/>
      <c r="K1223" s="182">
        <f t="shared" si="187"/>
        <v>7271</v>
      </c>
      <c r="L1223" s="375">
        <v>87252</v>
      </c>
      <c r="M1223" s="177"/>
      <c r="N1223" s="84"/>
    </row>
    <row r="1224" spans="1:14" x14ac:dyDescent="0.25">
      <c r="A1224" s="69" t="s">
        <v>99</v>
      </c>
      <c r="B1224" s="180" t="s">
        <v>112</v>
      </c>
      <c r="C1224" s="180" t="s">
        <v>101</v>
      </c>
      <c r="D1224" s="368" t="s">
        <v>113</v>
      </c>
      <c r="E1224" s="181"/>
      <c r="F1224" s="181"/>
      <c r="G1224" s="181"/>
      <c r="H1224" s="181"/>
      <c r="I1224" s="181"/>
      <c r="J1224" s="182"/>
      <c r="K1224" s="182">
        <f t="shared" si="187"/>
        <v>6446.1558333333332</v>
      </c>
      <c r="L1224" s="375">
        <v>77353.87</v>
      </c>
      <c r="M1224" s="177"/>
      <c r="N1224" s="84"/>
    </row>
    <row r="1225" spans="1:14" x14ac:dyDescent="0.25">
      <c r="A1225" s="69" t="s">
        <v>99</v>
      </c>
      <c r="B1225" s="180" t="s">
        <v>114</v>
      </c>
      <c r="C1225" s="180" t="s">
        <v>101</v>
      </c>
      <c r="D1225" s="368" t="s">
        <v>115</v>
      </c>
      <c r="E1225" s="181"/>
      <c r="F1225" s="181"/>
      <c r="G1225" s="181"/>
      <c r="H1225" s="181"/>
      <c r="I1225" s="181"/>
      <c r="J1225" s="182"/>
      <c r="K1225" s="182">
        <f t="shared" si="187"/>
        <v>58997.154166666667</v>
      </c>
      <c r="L1225" s="375">
        <v>707965.85</v>
      </c>
      <c r="M1225" s="177"/>
      <c r="N1225" s="84"/>
    </row>
    <row r="1226" spans="1:14" x14ac:dyDescent="0.25">
      <c r="A1226" s="69" t="s">
        <v>99</v>
      </c>
      <c r="B1226" s="180" t="s">
        <v>117</v>
      </c>
      <c r="C1226" s="180" t="s">
        <v>101</v>
      </c>
      <c r="D1226" s="368" t="s">
        <v>118</v>
      </c>
      <c r="E1226" s="181"/>
      <c r="F1226" s="181"/>
      <c r="G1226" s="181"/>
      <c r="H1226" s="181"/>
      <c r="I1226" s="181"/>
      <c r="J1226" s="182"/>
      <c r="K1226" s="182">
        <f t="shared" si="187"/>
        <v>25817.360000000001</v>
      </c>
      <c r="L1226" s="375">
        <v>309808.32</v>
      </c>
      <c r="M1226" s="177"/>
      <c r="N1226" s="84"/>
    </row>
    <row r="1227" spans="1:14" x14ac:dyDescent="0.25">
      <c r="A1227" s="69" t="s">
        <v>99</v>
      </c>
      <c r="B1227" s="180" t="s">
        <v>119</v>
      </c>
      <c r="C1227" s="180" t="s">
        <v>101</v>
      </c>
      <c r="D1227" s="368" t="s">
        <v>120</v>
      </c>
      <c r="E1227" s="181"/>
      <c r="F1227" s="181"/>
      <c r="G1227" s="181"/>
      <c r="H1227" s="181"/>
      <c r="I1227" s="181"/>
      <c r="J1227" s="182"/>
      <c r="K1227" s="182">
        <f t="shared" si="187"/>
        <v>23750</v>
      </c>
      <c r="L1227" s="375">
        <v>285000</v>
      </c>
      <c r="M1227" s="177"/>
      <c r="N1227" s="84"/>
    </row>
    <row r="1228" spans="1:14" x14ac:dyDescent="0.25">
      <c r="A1228" s="69" t="s">
        <v>99</v>
      </c>
      <c r="B1228" s="180" t="s">
        <v>121</v>
      </c>
      <c r="C1228" s="180" t="s">
        <v>101</v>
      </c>
      <c r="D1228" s="368" t="s">
        <v>122</v>
      </c>
      <c r="E1228" s="181"/>
      <c r="F1228" s="181"/>
      <c r="G1228" s="181"/>
      <c r="H1228" s="181"/>
      <c r="I1228" s="181"/>
      <c r="J1228" s="182"/>
      <c r="K1228" s="182">
        <f t="shared" si="187"/>
        <v>9971.6866666666665</v>
      </c>
      <c r="L1228" s="375">
        <v>119660.24</v>
      </c>
      <c r="M1228" s="177"/>
      <c r="N1228" s="84"/>
    </row>
    <row r="1229" spans="1:14" x14ac:dyDescent="0.25">
      <c r="A1229" s="69"/>
      <c r="B1229" s="183"/>
      <c r="C1229" s="69"/>
      <c r="D1229" s="380"/>
      <c r="E1229" s="184" t="s">
        <v>123</v>
      </c>
      <c r="F1229" s="181"/>
      <c r="G1229" s="181"/>
      <c r="H1229" s="181"/>
      <c r="I1229" s="184"/>
      <c r="J1229" s="185"/>
      <c r="K1229" s="185">
        <f t="shared" ref="K1229:L1229" si="188">SUM(K1220:K1228)</f>
        <v>459360.97666666663</v>
      </c>
      <c r="L1229" s="185">
        <f t="shared" si="188"/>
        <v>5512331.7200000007</v>
      </c>
      <c r="M1229" s="177"/>
      <c r="N1229" s="84"/>
    </row>
    <row r="1230" spans="1:14" x14ac:dyDescent="0.25">
      <c r="A1230" s="69"/>
      <c r="B1230" s="183"/>
      <c r="C1230" s="69"/>
      <c r="D1230" s="380"/>
      <c r="E1230" s="181"/>
      <c r="F1230" s="181"/>
      <c r="G1230" s="181"/>
      <c r="H1230" s="181"/>
      <c r="I1230" s="184"/>
      <c r="J1230" s="185"/>
      <c r="K1230" s="185"/>
      <c r="L1230" s="185"/>
      <c r="M1230" s="177"/>
      <c r="N1230" s="84"/>
    </row>
    <row r="1231" spans="1:14" x14ac:dyDescent="0.25">
      <c r="A1231" s="69" t="s">
        <v>99</v>
      </c>
      <c r="B1231" s="180">
        <v>2111</v>
      </c>
      <c r="C1231" s="180" t="s">
        <v>101</v>
      </c>
      <c r="D1231" s="377" t="s">
        <v>125</v>
      </c>
      <c r="E1231" s="181"/>
      <c r="F1231" s="181"/>
      <c r="G1231" s="181"/>
      <c r="H1231" s="181"/>
      <c r="I1231" s="181"/>
      <c r="J1231" s="74"/>
      <c r="K1231" s="74">
        <f t="shared" ref="K1231:K1235" si="189">L1231/12</f>
        <v>4612.95</v>
      </c>
      <c r="L1231" s="182">
        <v>55355.4</v>
      </c>
      <c r="M1231" s="177"/>
      <c r="N1231" s="84"/>
    </row>
    <row r="1232" spans="1:14" x14ac:dyDescent="0.25">
      <c r="A1232" s="69" t="s">
        <v>99</v>
      </c>
      <c r="B1232" s="180">
        <v>2141</v>
      </c>
      <c r="C1232" s="180" t="s">
        <v>101</v>
      </c>
      <c r="D1232" s="377" t="s">
        <v>168</v>
      </c>
      <c r="E1232" s="181"/>
      <c r="F1232" s="181"/>
      <c r="G1232" s="181"/>
      <c r="H1232" s="181"/>
      <c r="I1232" s="181"/>
      <c r="J1232" s="74"/>
      <c r="K1232" s="74">
        <f t="shared" si="189"/>
        <v>7295.833333333333</v>
      </c>
      <c r="L1232" s="182">
        <v>87550</v>
      </c>
      <c r="M1232" s="177"/>
      <c r="N1232" s="84"/>
    </row>
    <row r="1233" spans="1:14" x14ac:dyDescent="0.25">
      <c r="A1233" s="69" t="s">
        <v>99</v>
      </c>
      <c r="B1233" s="180">
        <v>2161</v>
      </c>
      <c r="C1233" s="180" t="s">
        <v>101</v>
      </c>
      <c r="D1233" s="377" t="s">
        <v>128</v>
      </c>
      <c r="E1233" s="181"/>
      <c r="F1233" s="181"/>
      <c r="G1233" s="181"/>
      <c r="H1233" s="181"/>
      <c r="I1233" s="181"/>
      <c r="J1233" s="74"/>
      <c r="K1233" s="74">
        <f t="shared" si="189"/>
        <v>732.41666666666663</v>
      </c>
      <c r="L1233" s="182">
        <v>8789</v>
      </c>
      <c r="M1233" s="177"/>
      <c r="N1233" s="84"/>
    </row>
    <row r="1234" spans="1:14" x14ac:dyDescent="0.25">
      <c r="A1234" s="69" t="s">
        <v>99</v>
      </c>
      <c r="B1234" s="180">
        <v>2611</v>
      </c>
      <c r="C1234" s="180" t="s">
        <v>101</v>
      </c>
      <c r="D1234" s="186" t="s">
        <v>171</v>
      </c>
      <c r="E1234" s="181"/>
      <c r="F1234" s="181"/>
      <c r="G1234" s="181"/>
      <c r="H1234" s="181"/>
      <c r="I1234" s="181"/>
      <c r="J1234" s="74"/>
      <c r="K1234" s="74">
        <f t="shared" si="189"/>
        <v>750</v>
      </c>
      <c r="L1234" s="182">
        <v>9000</v>
      </c>
      <c r="M1234" s="177"/>
      <c r="N1234" s="84"/>
    </row>
    <row r="1235" spans="1:14" x14ac:dyDescent="0.25">
      <c r="A1235" s="69" t="s">
        <v>99</v>
      </c>
      <c r="B1235" s="180">
        <v>2911</v>
      </c>
      <c r="C1235" s="180" t="s">
        <v>101</v>
      </c>
      <c r="D1235" s="377" t="s">
        <v>148</v>
      </c>
      <c r="E1235" s="181"/>
      <c r="F1235" s="181"/>
      <c r="G1235" s="181"/>
      <c r="H1235" s="181"/>
      <c r="I1235" s="181"/>
      <c r="J1235" s="74"/>
      <c r="K1235" s="74">
        <f t="shared" si="189"/>
        <v>1667.3999999999999</v>
      </c>
      <c r="L1235" s="182">
        <v>20008.8</v>
      </c>
      <c r="M1235" s="177"/>
      <c r="N1235" s="84"/>
    </row>
    <row r="1236" spans="1:14" x14ac:dyDescent="0.25">
      <c r="A1236" s="69"/>
      <c r="B1236" s="69"/>
      <c r="C1236" s="183"/>
      <c r="D1236" s="181"/>
      <c r="E1236" s="184" t="s">
        <v>123</v>
      </c>
      <c r="F1236" s="181"/>
      <c r="G1236" s="181"/>
      <c r="H1236" s="181"/>
      <c r="I1236" s="184"/>
      <c r="J1236" s="185"/>
      <c r="K1236" s="185">
        <f t="shared" ref="K1236:L1236" si="190">SUM(K1231:K1235)</f>
        <v>15058.599999999999</v>
      </c>
      <c r="L1236" s="185">
        <f t="shared" si="190"/>
        <v>180703.19999999998</v>
      </c>
      <c r="M1236" s="177"/>
      <c r="N1236" s="84"/>
    </row>
    <row r="1237" spans="1:14" x14ac:dyDescent="0.25">
      <c r="A1237" s="69"/>
      <c r="B1237" s="69"/>
      <c r="C1237" s="183"/>
      <c r="D1237" s="181"/>
      <c r="E1237" s="181"/>
      <c r="F1237" s="181"/>
      <c r="G1237" s="181"/>
      <c r="H1237" s="181"/>
      <c r="I1237" s="184"/>
      <c r="J1237" s="185"/>
      <c r="K1237" s="185"/>
      <c r="L1237" s="185"/>
      <c r="M1237" s="177"/>
      <c r="N1237" s="84"/>
    </row>
    <row r="1238" spans="1:14" x14ac:dyDescent="0.25">
      <c r="A1238" s="69" t="s">
        <v>99</v>
      </c>
      <c r="B1238" s="180">
        <v>3361</v>
      </c>
      <c r="C1238" s="180" t="s">
        <v>101</v>
      </c>
      <c r="D1238" s="64" t="s">
        <v>136</v>
      </c>
      <c r="E1238" s="181"/>
      <c r="F1238" s="181"/>
      <c r="G1238" s="181"/>
      <c r="H1238" s="181"/>
      <c r="I1238" s="181"/>
      <c r="J1238" s="74"/>
      <c r="K1238" s="74">
        <f t="shared" ref="K1238:K1241" si="191">L1238/12</f>
        <v>4782.25</v>
      </c>
      <c r="L1238" s="182">
        <v>57387</v>
      </c>
      <c r="M1238" s="177"/>
      <c r="N1238" s="84"/>
    </row>
    <row r="1239" spans="1:14" x14ac:dyDescent="0.25">
      <c r="A1239" s="69" t="s">
        <v>99</v>
      </c>
      <c r="B1239" s="180">
        <v>3521</v>
      </c>
      <c r="C1239" s="180" t="s">
        <v>101</v>
      </c>
      <c r="D1239" s="64" t="s">
        <v>138</v>
      </c>
      <c r="E1239" s="181"/>
      <c r="F1239" s="181"/>
      <c r="G1239" s="181"/>
      <c r="H1239" s="181"/>
      <c r="I1239" s="181"/>
      <c r="J1239" s="74"/>
      <c r="K1239" s="74">
        <f t="shared" si="191"/>
        <v>1720</v>
      </c>
      <c r="L1239" s="182">
        <v>20640</v>
      </c>
      <c r="M1239" s="177"/>
      <c r="N1239" s="84"/>
    </row>
    <row r="1240" spans="1:14" x14ac:dyDescent="0.25">
      <c r="A1240" s="69" t="s">
        <v>99</v>
      </c>
      <c r="B1240" s="180">
        <v>3711</v>
      </c>
      <c r="C1240" s="180" t="s">
        <v>101</v>
      </c>
      <c r="D1240" s="64" t="s">
        <v>140</v>
      </c>
      <c r="E1240" s="181"/>
      <c r="F1240" s="181"/>
      <c r="G1240" s="181"/>
      <c r="H1240" s="181"/>
      <c r="I1240" s="181"/>
      <c r="J1240" s="74"/>
      <c r="K1240" s="74">
        <f t="shared" si="191"/>
        <v>1569</v>
      </c>
      <c r="L1240" s="182">
        <v>18828</v>
      </c>
      <c r="M1240" s="177"/>
      <c r="N1240" s="84"/>
    </row>
    <row r="1241" spans="1:14" x14ac:dyDescent="0.25">
      <c r="A1241" s="69" t="s">
        <v>99</v>
      </c>
      <c r="B1241" s="180">
        <v>3751</v>
      </c>
      <c r="C1241" s="180" t="s">
        <v>101</v>
      </c>
      <c r="D1241" s="64" t="s">
        <v>144</v>
      </c>
      <c r="E1241" s="181"/>
      <c r="F1241" s="181"/>
      <c r="G1241" s="181"/>
      <c r="H1241" s="181"/>
      <c r="I1241" s="181"/>
      <c r="J1241" s="74"/>
      <c r="K1241" s="74">
        <f t="shared" si="191"/>
        <v>1618.75</v>
      </c>
      <c r="L1241" s="182">
        <v>19425</v>
      </c>
      <c r="M1241" s="177"/>
      <c r="N1241" s="84"/>
    </row>
    <row r="1242" spans="1:14" x14ac:dyDescent="0.25">
      <c r="A1242" s="69"/>
      <c r="B1242" s="183"/>
      <c r="C1242" s="69"/>
      <c r="D1242" s="69"/>
      <c r="E1242" s="184" t="s">
        <v>123</v>
      </c>
      <c r="F1242" s="181"/>
      <c r="G1242" s="181"/>
      <c r="H1242" s="181"/>
      <c r="I1242" s="184"/>
      <c r="J1242" s="185"/>
      <c r="K1242" s="185">
        <f t="shared" ref="K1242:L1242" si="192">SUM(K1238:K1241)</f>
        <v>9690</v>
      </c>
      <c r="L1242" s="185">
        <f t="shared" si="192"/>
        <v>116280</v>
      </c>
      <c r="M1242" s="177"/>
      <c r="N1242" s="84"/>
    </row>
    <row r="1243" spans="1:14" x14ac:dyDescent="0.25">
      <c r="A1243" s="69"/>
      <c r="B1243" s="183"/>
      <c r="C1243" s="69"/>
      <c r="D1243" s="69"/>
      <c r="E1243" s="181"/>
      <c r="F1243" s="181"/>
      <c r="G1243" s="181"/>
      <c r="H1243" s="181"/>
      <c r="I1243" s="181"/>
      <c r="J1243" s="181"/>
      <c r="K1243" s="181"/>
      <c r="L1243" s="185"/>
      <c r="M1243" s="177"/>
      <c r="N1243" s="84"/>
    </row>
    <row r="1244" spans="1:14" x14ac:dyDescent="0.25">
      <c r="A1244" s="69"/>
      <c r="B1244" s="373"/>
      <c r="C1244" s="183"/>
      <c r="D1244" s="181"/>
      <c r="E1244" s="184" t="s">
        <v>146</v>
      </c>
      <c r="F1244" s="181"/>
      <c r="G1244" s="181"/>
      <c r="H1244" s="181"/>
      <c r="I1244" s="184"/>
      <c r="J1244" s="191"/>
      <c r="K1244" s="191">
        <f t="shared" ref="K1244:L1244" si="193">SUM(K1229+K1236+K1242)</f>
        <v>484109.5766666666</v>
      </c>
      <c r="L1244" s="191">
        <f t="shared" si="193"/>
        <v>5809314.9200000009</v>
      </c>
      <c r="M1244" s="177"/>
      <c r="N1244" s="84"/>
    </row>
    <row r="1245" spans="1:14" x14ac:dyDescent="0.25">
      <c r="A1245" s="69"/>
      <c r="B1245" s="373"/>
      <c r="C1245" s="183"/>
      <c r="D1245" s="181"/>
      <c r="E1245" s="181"/>
      <c r="F1245" s="181"/>
      <c r="G1245" s="181"/>
      <c r="H1245" s="181"/>
      <c r="I1245" s="181"/>
      <c r="J1245" s="182"/>
      <c r="K1245" s="182"/>
      <c r="L1245" s="182"/>
      <c r="M1245" s="177"/>
      <c r="N1245" s="84"/>
    </row>
    <row r="1246" spans="1:14" x14ac:dyDescent="0.25">
      <c r="A1246" s="359" t="s">
        <v>82</v>
      </c>
      <c r="B1246" s="361">
        <v>1</v>
      </c>
      <c r="C1246" s="360"/>
      <c r="D1246" s="359" t="s">
        <v>83</v>
      </c>
      <c r="E1246" s="184"/>
      <c r="F1246" s="184"/>
      <c r="G1246" s="184"/>
      <c r="H1246" s="184"/>
      <c r="I1246" s="184"/>
      <c r="J1246" s="191"/>
      <c r="K1246" s="191"/>
      <c r="L1246" s="191"/>
      <c r="M1246" s="177"/>
      <c r="N1246" s="84"/>
    </row>
    <row r="1247" spans="1:14" x14ac:dyDescent="0.25">
      <c r="A1247" s="359" t="s">
        <v>84</v>
      </c>
      <c r="B1247" s="361">
        <v>3</v>
      </c>
      <c r="C1247" s="360"/>
      <c r="D1247" s="359" t="s">
        <v>174</v>
      </c>
      <c r="E1247" s="184"/>
      <c r="F1247" s="184"/>
      <c r="G1247" s="184"/>
      <c r="H1247" s="184"/>
      <c r="I1247" s="184"/>
      <c r="J1247" s="191"/>
      <c r="K1247" s="191"/>
      <c r="L1247" s="191"/>
      <c r="M1247" s="177"/>
      <c r="N1247" s="84"/>
    </row>
    <row r="1248" spans="1:14" x14ac:dyDescent="0.25">
      <c r="A1248" s="359" t="s">
        <v>87</v>
      </c>
      <c r="B1248" s="361">
        <v>9</v>
      </c>
      <c r="C1248" s="360"/>
      <c r="D1248" s="359" t="s">
        <v>465</v>
      </c>
      <c r="E1248" s="184"/>
      <c r="F1248" s="184"/>
      <c r="G1248" s="184"/>
      <c r="H1248" s="184"/>
      <c r="I1248" s="184"/>
      <c r="J1248" s="191"/>
      <c r="K1248" s="191"/>
      <c r="L1248" s="191"/>
      <c r="M1248" s="177"/>
      <c r="N1248" s="84"/>
    </row>
    <row r="1249" spans="1:14" x14ac:dyDescent="0.25">
      <c r="A1249" s="359" t="s">
        <v>90</v>
      </c>
      <c r="B1249" s="360" t="s">
        <v>72</v>
      </c>
      <c r="C1249" s="360"/>
      <c r="D1249" s="184" t="s">
        <v>73</v>
      </c>
      <c r="E1249" s="184"/>
      <c r="F1249" s="184"/>
      <c r="G1249" s="184"/>
      <c r="H1249" s="184"/>
      <c r="I1249" s="184"/>
      <c r="J1249" s="191"/>
      <c r="K1249" s="191"/>
      <c r="L1249" s="191"/>
      <c r="M1249" s="177"/>
      <c r="N1249" s="84"/>
    </row>
    <row r="1250" spans="1:14" x14ac:dyDescent="0.25">
      <c r="A1250" s="359" t="s">
        <v>93</v>
      </c>
      <c r="B1250" s="360" t="s">
        <v>161</v>
      </c>
      <c r="C1250" s="360"/>
      <c r="D1250" s="184" t="s">
        <v>544</v>
      </c>
      <c r="E1250" s="184"/>
      <c r="F1250" s="184"/>
      <c r="G1250" s="184"/>
      <c r="H1250" s="184"/>
      <c r="I1250" s="184"/>
      <c r="J1250" s="191"/>
      <c r="K1250" s="191"/>
      <c r="L1250" s="191"/>
      <c r="M1250" s="177"/>
      <c r="N1250" s="84"/>
    </row>
    <row r="1251" spans="1:14" x14ac:dyDescent="0.25">
      <c r="A1251" s="69"/>
      <c r="B1251" s="183"/>
      <c r="C1251" s="69"/>
      <c r="D1251" s="69"/>
      <c r="E1251" s="181"/>
      <c r="F1251" s="181"/>
      <c r="G1251" s="181"/>
      <c r="H1251" s="181"/>
      <c r="I1251" s="184"/>
      <c r="J1251" s="191"/>
      <c r="K1251" s="191"/>
      <c r="L1251" s="191"/>
      <c r="M1251" s="177"/>
      <c r="N1251" s="84"/>
    </row>
    <row r="1252" spans="1:14" x14ac:dyDescent="0.25">
      <c r="A1252" s="69"/>
      <c r="B1252" s="183"/>
      <c r="C1252" s="364" t="s">
        <v>548</v>
      </c>
      <c r="D1252" s="359" t="s">
        <v>96</v>
      </c>
      <c r="E1252" s="365" t="s">
        <v>549</v>
      </c>
      <c r="F1252" s="181"/>
      <c r="G1252" s="181"/>
      <c r="H1252" s="181"/>
      <c r="I1252" s="181"/>
      <c r="J1252" s="181"/>
      <c r="K1252" s="181"/>
      <c r="L1252" s="372"/>
      <c r="M1252" s="177"/>
      <c r="N1252" s="84"/>
    </row>
    <row r="1253" spans="1:14" x14ac:dyDescent="0.25">
      <c r="A1253" s="69" t="s">
        <v>99</v>
      </c>
      <c r="B1253" s="180" t="s">
        <v>100</v>
      </c>
      <c r="C1253" s="180" t="s">
        <v>101</v>
      </c>
      <c r="D1253" s="368" t="s">
        <v>102</v>
      </c>
      <c r="E1253" s="181"/>
      <c r="F1253" s="181"/>
      <c r="G1253" s="181"/>
      <c r="H1253" s="181"/>
      <c r="I1253" s="181"/>
      <c r="J1253" s="182"/>
      <c r="K1253" s="182">
        <f t="shared" ref="K1253:K1261" si="194">L1253/12</f>
        <v>310566.2</v>
      </c>
      <c r="L1253" s="375">
        <v>3726794.4</v>
      </c>
      <c r="M1253" s="177"/>
      <c r="N1253" s="84"/>
    </row>
    <row r="1254" spans="1:14" x14ac:dyDescent="0.25">
      <c r="A1254" s="69" t="s">
        <v>99</v>
      </c>
      <c r="B1254" s="180" t="s">
        <v>106</v>
      </c>
      <c r="C1254" s="180" t="s">
        <v>101</v>
      </c>
      <c r="D1254" s="368" t="s">
        <v>107</v>
      </c>
      <c r="E1254" s="181"/>
      <c r="F1254" s="181"/>
      <c r="G1254" s="181"/>
      <c r="H1254" s="181"/>
      <c r="I1254" s="181"/>
      <c r="J1254" s="182"/>
      <c r="K1254" s="182">
        <f t="shared" si="194"/>
        <v>11883.92</v>
      </c>
      <c r="L1254" s="375">
        <v>142607.04000000001</v>
      </c>
      <c r="M1254" s="177"/>
      <c r="N1254" s="84"/>
    </row>
    <row r="1255" spans="1:14" x14ac:dyDescent="0.25">
      <c r="A1255" s="69" t="s">
        <v>99</v>
      </c>
      <c r="B1255" s="180" t="s">
        <v>108</v>
      </c>
      <c r="C1255" s="180" t="s">
        <v>101</v>
      </c>
      <c r="D1255" s="368" t="s">
        <v>109</v>
      </c>
      <c r="E1255" s="181"/>
      <c r="F1255" s="181"/>
      <c r="G1255" s="181"/>
      <c r="H1255" s="181"/>
      <c r="I1255" s="181"/>
      <c r="J1255" s="182"/>
      <c r="K1255" s="182">
        <f t="shared" si="194"/>
        <v>35406.86</v>
      </c>
      <c r="L1255" s="375">
        <v>424882.32</v>
      </c>
      <c r="M1255" s="177"/>
      <c r="N1255" s="84"/>
    </row>
    <row r="1256" spans="1:14" x14ac:dyDescent="0.25">
      <c r="A1256" s="69" t="s">
        <v>99</v>
      </c>
      <c r="B1256" s="180" t="s">
        <v>110</v>
      </c>
      <c r="C1256" s="180" t="s">
        <v>101</v>
      </c>
      <c r="D1256" s="368" t="s">
        <v>111</v>
      </c>
      <c r="E1256" s="181"/>
      <c r="F1256" s="181"/>
      <c r="G1256" s="181"/>
      <c r="H1256" s="181"/>
      <c r="I1256" s="181"/>
      <c r="J1256" s="182"/>
      <c r="K1256" s="182">
        <f t="shared" si="194"/>
        <v>5006</v>
      </c>
      <c r="L1256" s="375">
        <v>60072</v>
      </c>
      <c r="M1256" s="177"/>
      <c r="N1256" s="84"/>
    </row>
    <row r="1257" spans="1:14" x14ac:dyDescent="0.25">
      <c r="A1257" s="69" t="s">
        <v>99</v>
      </c>
      <c r="B1257" s="180" t="s">
        <v>112</v>
      </c>
      <c r="C1257" s="180" t="s">
        <v>101</v>
      </c>
      <c r="D1257" s="368" t="s">
        <v>113</v>
      </c>
      <c r="E1257" s="181"/>
      <c r="F1257" s="181"/>
      <c r="G1257" s="181"/>
      <c r="H1257" s="181"/>
      <c r="I1257" s="181"/>
      <c r="J1257" s="182"/>
      <c r="K1257" s="182">
        <f t="shared" si="194"/>
        <v>6728.9383333333326</v>
      </c>
      <c r="L1257" s="375">
        <v>80747.259999999995</v>
      </c>
      <c r="M1257" s="177"/>
      <c r="N1257" s="84"/>
    </row>
    <row r="1258" spans="1:14" x14ac:dyDescent="0.25">
      <c r="A1258" s="69" t="s">
        <v>99</v>
      </c>
      <c r="B1258" s="180" t="s">
        <v>114</v>
      </c>
      <c r="C1258" s="180" t="s">
        <v>101</v>
      </c>
      <c r="D1258" s="368" t="s">
        <v>115</v>
      </c>
      <c r="E1258" s="181"/>
      <c r="F1258" s="181"/>
      <c r="G1258" s="181"/>
      <c r="H1258" s="181"/>
      <c r="I1258" s="181"/>
      <c r="J1258" s="182"/>
      <c r="K1258" s="182">
        <f t="shared" si="194"/>
        <v>64242.77583333334</v>
      </c>
      <c r="L1258" s="375">
        <v>770913.31</v>
      </c>
      <c r="M1258" s="177"/>
      <c r="N1258" s="84"/>
    </row>
    <row r="1259" spans="1:14" x14ac:dyDescent="0.25">
      <c r="A1259" s="69" t="s">
        <v>99</v>
      </c>
      <c r="B1259" s="180" t="s">
        <v>117</v>
      </c>
      <c r="C1259" s="180" t="s">
        <v>101</v>
      </c>
      <c r="D1259" s="368" t="s">
        <v>118</v>
      </c>
      <c r="E1259" s="181"/>
      <c r="F1259" s="181"/>
      <c r="G1259" s="181"/>
      <c r="H1259" s="181"/>
      <c r="I1259" s="181"/>
      <c r="J1259" s="182"/>
      <c r="K1259" s="182">
        <f t="shared" si="194"/>
        <v>35691.159999999996</v>
      </c>
      <c r="L1259" s="375">
        <v>428293.92</v>
      </c>
      <c r="M1259" s="177"/>
      <c r="N1259" s="84"/>
    </row>
    <row r="1260" spans="1:14" x14ac:dyDescent="0.25">
      <c r="A1260" s="69" t="s">
        <v>99</v>
      </c>
      <c r="B1260" s="180" t="s">
        <v>119</v>
      </c>
      <c r="C1260" s="180" t="s">
        <v>101</v>
      </c>
      <c r="D1260" s="368" t="s">
        <v>120</v>
      </c>
      <c r="E1260" s="181"/>
      <c r="F1260" s="181"/>
      <c r="G1260" s="181"/>
      <c r="H1260" s="181"/>
      <c r="I1260" s="181"/>
      <c r="J1260" s="182"/>
      <c r="K1260" s="182">
        <f t="shared" si="194"/>
        <v>19000</v>
      </c>
      <c r="L1260" s="375">
        <v>228000</v>
      </c>
      <c r="M1260" s="177"/>
      <c r="N1260" s="84"/>
    </row>
    <row r="1261" spans="1:14" x14ac:dyDescent="0.25">
      <c r="A1261" s="69" t="s">
        <v>99</v>
      </c>
      <c r="B1261" s="180" t="s">
        <v>121</v>
      </c>
      <c r="C1261" s="180" t="s">
        <v>101</v>
      </c>
      <c r="D1261" s="368" t="s">
        <v>122</v>
      </c>
      <c r="E1261" s="181"/>
      <c r="F1261" s="181"/>
      <c r="G1261" s="181"/>
      <c r="H1261" s="181"/>
      <c r="I1261" s="181"/>
      <c r="J1261" s="182"/>
      <c r="K1261" s="182">
        <f t="shared" si="194"/>
        <v>8112.5</v>
      </c>
      <c r="L1261" s="375">
        <v>97350</v>
      </c>
      <c r="M1261" s="177"/>
      <c r="N1261" s="84"/>
    </row>
    <row r="1262" spans="1:14" x14ac:dyDescent="0.25">
      <c r="A1262" s="69"/>
      <c r="B1262" s="183"/>
      <c r="C1262" s="69"/>
      <c r="D1262" s="359"/>
      <c r="E1262" s="184" t="s">
        <v>123</v>
      </c>
      <c r="F1262" s="181"/>
      <c r="G1262" s="181"/>
      <c r="H1262" s="181"/>
      <c r="I1262" s="184"/>
      <c r="J1262" s="185"/>
      <c r="K1262" s="185">
        <f t="shared" ref="K1262:L1262" si="195">SUM(K1253:K1261)</f>
        <v>496638.35416666663</v>
      </c>
      <c r="L1262" s="185">
        <f t="shared" si="195"/>
        <v>5959660.25</v>
      </c>
      <c r="M1262" s="177"/>
      <c r="N1262" s="84"/>
    </row>
    <row r="1263" spans="1:14" x14ac:dyDescent="0.25">
      <c r="A1263" s="69"/>
      <c r="B1263" s="183"/>
      <c r="C1263" s="69"/>
      <c r="D1263" s="359"/>
      <c r="E1263" s="184"/>
      <c r="F1263" s="181"/>
      <c r="G1263" s="181"/>
      <c r="H1263" s="181"/>
      <c r="I1263" s="181"/>
      <c r="J1263" s="181"/>
      <c r="K1263" s="181"/>
      <c r="L1263" s="372"/>
      <c r="M1263" s="177"/>
      <c r="N1263" s="84"/>
    </row>
    <row r="1264" spans="1:14" x14ac:dyDescent="0.25">
      <c r="A1264" s="69" t="s">
        <v>99</v>
      </c>
      <c r="B1264" s="180">
        <v>2111</v>
      </c>
      <c r="C1264" s="180" t="s">
        <v>101</v>
      </c>
      <c r="D1264" s="64" t="s">
        <v>125</v>
      </c>
      <c r="E1264" s="181"/>
      <c r="F1264" s="181"/>
      <c r="G1264" s="181"/>
      <c r="H1264" s="181"/>
      <c r="I1264" s="181"/>
      <c r="J1264" s="74"/>
      <c r="K1264" s="74">
        <f t="shared" ref="K1264:K1266" si="196">L1264/12</f>
        <v>1432.25</v>
      </c>
      <c r="L1264" s="182">
        <v>17187</v>
      </c>
      <c r="M1264" s="177"/>
      <c r="N1264" s="84"/>
    </row>
    <row r="1265" spans="1:14" x14ac:dyDescent="0.25">
      <c r="A1265" s="69" t="s">
        <v>99</v>
      </c>
      <c r="B1265" s="180">
        <v>2141</v>
      </c>
      <c r="C1265" s="180" t="s">
        <v>101</v>
      </c>
      <c r="D1265" s="64" t="s">
        <v>168</v>
      </c>
      <c r="E1265" s="181"/>
      <c r="F1265" s="181"/>
      <c r="G1265" s="181"/>
      <c r="H1265" s="181"/>
      <c r="I1265" s="181"/>
      <c r="J1265" s="74"/>
      <c r="K1265" s="74">
        <f t="shared" si="196"/>
        <v>2255.2000000000003</v>
      </c>
      <c r="L1265" s="182">
        <v>27062.400000000001</v>
      </c>
      <c r="M1265" s="177"/>
      <c r="N1265" s="84"/>
    </row>
    <row r="1266" spans="1:14" x14ac:dyDescent="0.25">
      <c r="A1266" s="69" t="s">
        <v>99</v>
      </c>
      <c r="B1266" s="180">
        <v>2461</v>
      </c>
      <c r="C1266" s="180" t="s">
        <v>101</v>
      </c>
      <c r="D1266" s="64" t="s">
        <v>135</v>
      </c>
      <c r="E1266" s="181"/>
      <c r="F1266" s="181"/>
      <c r="G1266" s="181"/>
      <c r="H1266" s="181"/>
      <c r="I1266" s="181"/>
      <c r="J1266" s="74"/>
      <c r="K1266" s="74">
        <f t="shared" si="196"/>
        <v>1771.3999999999999</v>
      </c>
      <c r="L1266" s="182">
        <v>21256.799999999999</v>
      </c>
      <c r="M1266" s="177"/>
      <c r="N1266" s="84"/>
    </row>
    <row r="1267" spans="1:14" x14ac:dyDescent="0.25">
      <c r="A1267" s="69"/>
      <c r="B1267" s="69"/>
      <c r="C1267" s="183"/>
      <c r="D1267" s="181"/>
      <c r="E1267" s="184" t="s">
        <v>123</v>
      </c>
      <c r="F1267" s="181"/>
      <c r="G1267" s="181"/>
      <c r="H1267" s="181"/>
      <c r="I1267" s="184"/>
      <c r="J1267" s="185"/>
      <c r="K1267" s="185">
        <f t="shared" ref="K1267:L1267" si="197">SUM(K1264:K1266)</f>
        <v>5458.85</v>
      </c>
      <c r="L1267" s="185">
        <f t="shared" si="197"/>
        <v>65506.2</v>
      </c>
      <c r="M1267" s="177"/>
      <c r="N1267" s="84"/>
    </row>
    <row r="1268" spans="1:14" x14ac:dyDescent="0.25">
      <c r="A1268" s="69"/>
      <c r="B1268" s="69"/>
      <c r="C1268" s="183"/>
      <c r="D1268" s="181"/>
      <c r="E1268" s="181"/>
      <c r="F1268" s="181"/>
      <c r="G1268" s="181"/>
      <c r="H1268" s="181"/>
      <c r="I1268" s="184"/>
      <c r="J1268" s="191"/>
      <c r="K1268" s="191"/>
      <c r="L1268" s="185"/>
      <c r="M1268" s="177"/>
      <c r="N1268" s="84"/>
    </row>
    <row r="1269" spans="1:14" x14ac:dyDescent="0.25">
      <c r="A1269" s="69" t="s">
        <v>99</v>
      </c>
      <c r="B1269" s="180">
        <v>3361</v>
      </c>
      <c r="C1269" s="180" t="s">
        <v>101</v>
      </c>
      <c r="D1269" s="64" t="s">
        <v>136</v>
      </c>
      <c r="E1269" s="181"/>
      <c r="F1269" s="181"/>
      <c r="G1269" s="181"/>
      <c r="H1269" s="181"/>
      <c r="I1269" s="181"/>
      <c r="J1269" s="74"/>
      <c r="K1269" s="74">
        <f t="shared" ref="K1269:K1272" si="198">L1269/12</f>
        <v>5220</v>
      </c>
      <c r="L1269" s="182">
        <v>62640</v>
      </c>
      <c r="M1269" s="177"/>
      <c r="N1269" s="84"/>
    </row>
    <row r="1270" spans="1:14" x14ac:dyDescent="0.25">
      <c r="A1270" s="69" t="s">
        <v>99</v>
      </c>
      <c r="B1270" s="180">
        <v>3521</v>
      </c>
      <c r="C1270" s="180" t="s">
        <v>101</v>
      </c>
      <c r="D1270" s="64" t="s">
        <v>138</v>
      </c>
      <c r="E1270" s="181"/>
      <c r="F1270" s="181"/>
      <c r="G1270" s="181"/>
      <c r="H1270" s="181"/>
      <c r="I1270" s="181"/>
      <c r="J1270" s="74"/>
      <c r="K1270" s="74">
        <f t="shared" si="198"/>
        <v>1419</v>
      </c>
      <c r="L1270" s="182">
        <v>17028</v>
      </c>
      <c r="M1270" s="177"/>
      <c r="N1270" s="84"/>
    </row>
    <row r="1271" spans="1:14" x14ac:dyDescent="0.25">
      <c r="A1271" s="69" t="s">
        <v>99</v>
      </c>
      <c r="B1271" s="180">
        <v>3721</v>
      </c>
      <c r="C1271" s="180" t="s">
        <v>101</v>
      </c>
      <c r="D1271" s="64" t="s">
        <v>142</v>
      </c>
      <c r="E1271" s="181"/>
      <c r="F1271" s="181"/>
      <c r="G1271" s="181"/>
      <c r="H1271" s="181"/>
      <c r="I1271" s="181"/>
      <c r="J1271" s="74"/>
      <c r="K1271" s="74">
        <f t="shared" si="198"/>
        <v>1282.75</v>
      </c>
      <c r="L1271" s="182">
        <v>15393</v>
      </c>
      <c r="M1271" s="177"/>
      <c r="N1271" s="84"/>
    </row>
    <row r="1272" spans="1:14" x14ac:dyDescent="0.25">
      <c r="A1272" s="69" t="s">
        <v>99</v>
      </c>
      <c r="B1272" s="180">
        <v>3751</v>
      </c>
      <c r="C1272" s="180" t="s">
        <v>101</v>
      </c>
      <c r="D1272" s="64" t="s">
        <v>144</v>
      </c>
      <c r="E1272" s="181"/>
      <c r="F1272" s="181"/>
      <c r="G1272" s="181"/>
      <c r="H1272" s="181"/>
      <c r="I1272" s="181"/>
      <c r="J1272" s="74"/>
      <c r="K1272" s="74">
        <f t="shared" si="198"/>
        <v>1918.75</v>
      </c>
      <c r="L1272" s="182">
        <v>23025</v>
      </c>
      <c r="M1272" s="177"/>
      <c r="N1272" s="84"/>
    </row>
    <row r="1273" spans="1:14" x14ac:dyDescent="0.25">
      <c r="A1273" s="69"/>
      <c r="B1273" s="69"/>
      <c r="C1273" s="183"/>
      <c r="D1273" s="181"/>
      <c r="E1273" s="184" t="s">
        <v>123</v>
      </c>
      <c r="F1273" s="181"/>
      <c r="G1273" s="181"/>
      <c r="H1273" s="181"/>
      <c r="I1273" s="184"/>
      <c r="J1273" s="185"/>
      <c r="K1273" s="185">
        <f t="shared" ref="K1273:L1273" si="199">SUM(K1269:K1272)</f>
        <v>9840.5</v>
      </c>
      <c r="L1273" s="185">
        <f t="shared" si="199"/>
        <v>118086</v>
      </c>
      <c r="M1273" s="177"/>
      <c r="N1273" s="84"/>
    </row>
    <row r="1274" spans="1:14" x14ac:dyDescent="0.25">
      <c r="A1274" s="69"/>
      <c r="B1274" s="69"/>
      <c r="C1274" s="183"/>
      <c r="D1274" s="181"/>
      <c r="E1274" s="184"/>
      <c r="F1274" s="181"/>
      <c r="G1274" s="181"/>
      <c r="H1274" s="181"/>
      <c r="I1274" s="184"/>
      <c r="J1274" s="185"/>
      <c r="K1274" s="185"/>
      <c r="L1274" s="185"/>
      <c r="M1274" s="177"/>
      <c r="N1274" s="84"/>
    </row>
    <row r="1275" spans="1:14" x14ac:dyDescent="0.25">
      <c r="A1275" s="69"/>
      <c r="B1275" s="69"/>
      <c r="C1275" s="183"/>
      <c r="D1275" s="181"/>
      <c r="E1275" s="184" t="s">
        <v>146</v>
      </c>
      <c r="F1275" s="181"/>
      <c r="G1275" s="181"/>
      <c r="H1275" s="181"/>
      <c r="I1275" s="184"/>
      <c r="J1275" s="191"/>
      <c r="K1275" s="191">
        <f t="shared" ref="K1275:L1275" si="200">SUM(K1262+K1267+K1273)</f>
        <v>511937.7041666666</v>
      </c>
      <c r="L1275" s="191">
        <f t="shared" si="200"/>
        <v>6143252.4500000002</v>
      </c>
      <c r="M1275" s="177"/>
      <c r="N1275" s="84"/>
    </row>
    <row r="1276" spans="1:14" x14ac:dyDescent="0.25">
      <c r="A1276" s="69"/>
      <c r="B1276" s="69"/>
      <c r="C1276" s="183"/>
      <c r="D1276" s="181"/>
      <c r="E1276" s="181"/>
      <c r="F1276" s="181"/>
      <c r="G1276" s="181"/>
      <c r="H1276" s="181"/>
      <c r="I1276" s="184"/>
      <c r="J1276" s="191"/>
      <c r="K1276" s="191"/>
      <c r="L1276" s="191"/>
      <c r="M1276" s="177"/>
      <c r="N1276" s="84"/>
    </row>
    <row r="1277" spans="1:14" x14ac:dyDescent="0.25">
      <c r="A1277" s="359" t="s">
        <v>82</v>
      </c>
      <c r="B1277" s="361">
        <v>1</v>
      </c>
      <c r="C1277" s="360"/>
      <c r="D1277" s="359" t="s">
        <v>83</v>
      </c>
      <c r="E1277" s="184"/>
      <c r="F1277" s="184"/>
      <c r="G1277" s="184"/>
      <c r="H1277" s="184"/>
      <c r="I1277" s="184"/>
      <c r="J1277" s="191"/>
      <c r="K1277" s="191"/>
      <c r="L1277" s="191"/>
      <c r="M1277" s="177"/>
      <c r="N1277" s="84"/>
    </row>
    <row r="1278" spans="1:14" x14ac:dyDescent="0.25">
      <c r="A1278" s="359" t="s">
        <v>84</v>
      </c>
      <c r="B1278" s="361">
        <v>3</v>
      </c>
      <c r="C1278" s="360"/>
      <c r="D1278" s="359" t="s">
        <v>174</v>
      </c>
      <c r="E1278" s="184"/>
      <c r="F1278" s="184"/>
      <c r="G1278" s="184"/>
      <c r="H1278" s="184"/>
      <c r="I1278" s="184"/>
      <c r="J1278" s="191"/>
      <c r="K1278" s="191"/>
      <c r="L1278" s="191"/>
      <c r="M1278" s="177"/>
      <c r="N1278" s="84"/>
    </row>
    <row r="1279" spans="1:14" x14ac:dyDescent="0.25">
      <c r="A1279" s="359" t="s">
        <v>87</v>
      </c>
      <c r="B1279" s="361">
        <v>9</v>
      </c>
      <c r="C1279" s="360"/>
      <c r="D1279" s="359" t="s">
        <v>465</v>
      </c>
      <c r="E1279" s="184"/>
      <c r="F1279" s="184"/>
      <c r="G1279" s="184"/>
      <c r="H1279" s="184"/>
      <c r="I1279" s="184"/>
      <c r="J1279" s="191"/>
      <c r="K1279" s="191"/>
      <c r="L1279" s="191"/>
      <c r="M1279" s="177"/>
      <c r="N1279" s="84"/>
    </row>
    <row r="1280" spans="1:14" x14ac:dyDescent="0.25">
      <c r="A1280" s="359" t="s">
        <v>90</v>
      </c>
      <c r="B1280" s="360" t="s">
        <v>72</v>
      </c>
      <c r="C1280" s="360"/>
      <c r="D1280" s="184" t="s">
        <v>73</v>
      </c>
      <c r="E1280" s="184"/>
      <c r="F1280" s="184"/>
      <c r="G1280" s="184"/>
      <c r="H1280" s="184"/>
      <c r="I1280" s="184"/>
      <c r="J1280" s="191"/>
      <c r="K1280" s="191"/>
      <c r="L1280" s="191"/>
      <c r="M1280" s="177"/>
      <c r="N1280" s="84"/>
    </row>
    <row r="1281" spans="1:14" x14ac:dyDescent="0.25">
      <c r="A1281" s="359" t="s">
        <v>93</v>
      </c>
      <c r="B1281" s="360" t="s">
        <v>161</v>
      </c>
      <c r="C1281" s="360"/>
      <c r="D1281" s="184" t="s">
        <v>540</v>
      </c>
      <c r="E1281" s="184"/>
      <c r="F1281" s="184"/>
      <c r="G1281" s="184"/>
      <c r="H1281" s="184"/>
      <c r="I1281" s="184"/>
      <c r="J1281" s="191"/>
      <c r="K1281" s="191"/>
      <c r="L1281" s="191"/>
      <c r="M1281" s="177"/>
      <c r="N1281" s="84"/>
    </row>
    <row r="1282" spans="1:14" x14ac:dyDescent="0.25">
      <c r="A1282" s="69"/>
      <c r="B1282" s="183"/>
      <c r="C1282" s="69"/>
      <c r="D1282" s="69"/>
      <c r="E1282" s="181"/>
      <c r="F1282" s="181"/>
      <c r="G1282" s="181"/>
      <c r="H1282" s="181"/>
      <c r="I1282" s="181"/>
      <c r="J1282" s="181"/>
      <c r="K1282" s="181"/>
      <c r="L1282" s="366"/>
      <c r="M1282" s="177"/>
      <c r="N1282" s="84"/>
    </row>
    <row r="1283" spans="1:14" x14ac:dyDescent="0.25">
      <c r="A1283" s="69"/>
      <c r="B1283" s="183"/>
      <c r="C1283" s="364" t="s">
        <v>551</v>
      </c>
      <c r="D1283" s="359" t="s">
        <v>96</v>
      </c>
      <c r="E1283" s="365" t="s">
        <v>552</v>
      </c>
      <c r="F1283" s="184"/>
      <c r="G1283" s="184"/>
      <c r="H1283" s="181"/>
      <c r="I1283" s="181"/>
      <c r="J1283" s="181"/>
      <c r="K1283" s="181"/>
      <c r="L1283" s="372"/>
      <c r="M1283" s="177"/>
      <c r="N1283" s="84"/>
    </row>
    <row r="1284" spans="1:14" x14ac:dyDescent="0.25">
      <c r="A1284" s="69"/>
      <c r="B1284" s="183"/>
      <c r="C1284" s="364"/>
      <c r="D1284" s="359"/>
      <c r="E1284" s="365"/>
      <c r="F1284" s="184"/>
      <c r="G1284" s="184"/>
      <c r="H1284" s="181"/>
      <c r="I1284" s="181"/>
      <c r="J1284" s="181"/>
      <c r="K1284" s="181"/>
      <c r="L1284" s="372"/>
      <c r="M1284" s="177"/>
      <c r="N1284" s="84"/>
    </row>
    <row r="1285" spans="1:14" x14ac:dyDescent="0.25">
      <c r="A1285" s="69" t="s">
        <v>99</v>
      </c>
      <c r="B1285" s="180" t="s">
        <v>100</v>
      </c>
      <c r="C1285" s="180" t="s">
        <v>101</v>
      </c>
      <c r="D1285" s="368" t="s">
        <v>102</v>
      </c>
      <c r="E1285" s="181"/>
      <c r="F1285" s="181"/>
      <c r="G1285" s="181"/>
      <c r="H1285" s="181"/>
      <c r="I1285" s="181"/>
      <c r="J1285" s="182"/>
      <c r="K1285" s="182">
        <f t="shared" ref="K1285:K1293" si="201">L1285/12</f>
        <v>564408.38</v>
      </c>
      <c r="L1285" s="375">
        <v>6772900.5599999996</v>
      </c>
      <c r="M1285" s="177"/>
      <c r="N1285" s="84"/>
    </row>
    <row r="1286" spans="1:14" x14ac:dyDescent="0.25">
      <c r="A1286" s="69" t="s">
        <v>99</v>
      </c>
      <c r="B1286" s="180" t="s">
        <v>106</v>
      </c>
      <c r="C1286" s="180" t="s">
        <v>101</v>
      </c>
      <c r="D1286" s="368" t="s">
        <v>107</v>
      </c>
      <c r="E1286" s="181"/>
      <c r="F1286" s="181"/>
      <c r="G1286" s="181"/>
      <c r="H1286" s="181"/>
      <c r="I1286" s="181"/>
      <c r="J1286" s="182"/>
      <c r="K1286" s="182">
        <f t="shared" si="201"/>
        <v>36045.18</v>
      </c>
      <c r="L1286" s="375">
        <v>432542.16</v>
      </c>
      <c r="M1286" s="177"/>
      <c r="N1286" s="84"/>
    </row>
    <row r="1287" spans="1:14" x14ac:dyDescent="0.25">
      <c r="A1287" s="69" t="s">
        <v>99</v>
      </c>
      <c r="B1287" s="180" t="s">
        <v>108</v>
      </c>
      <c r="C1287" s="180" t="s">
        <v>101</v>
      </c>
      <c r="D1287" s="368" t="s">
        <v>109</v>
      </c>
      <c r="E1287" s="181"/>
      <c r="F1287" s="181"/>
      <c r="G1287" s="181"/>
      <c r="H1287" s="181"/>
      <c r="I1287" s="181"/>
      <c r="J1287" s="182"/>
      <c r="K1287" s="182">
        <f t="shared" si="201"/>
        <v>54070.400000000001</v>
      </c>
      <c r="L1287" s="375">
        <v>648844.80000000005</v>
      </c>
      <c r="M1287" s="177"/>
      <c r="N1287" s="84"/>
    </row>
    <row r="1288" spans="1:14" x14ac:dyDescent="0.25">
      <c r="A1288" s="69" t="s">
        <v>99</v>
      </c>
      <c r="B1288" s="180" t="s">
        <v>110</v>
      </c>
      <c r="C1288" s="180" t="s">
        <v>101</v>
      </c>
      <c r="D1288" s="368" t="s">
        <v>111</v>
      </c>
      <c r="E1288" s="181"/>
      <c r="F1288" s="181"/>
      <c r="G1288" s="181"/>
      <c r="H1288" s="181"/>
      <c r="I1288" s="181"/>
      <c r="J1288" s="182"/>
      <c r="K1288" s="182">
        <f t="shared" si="201"/>
        <v>10636</v>
      </c>
      <c r="L1288" s="375">
        <v>127632</v>
      </c>
      <c r="M1288" s="177"/>
      <c r="N1288" s="84"/>
    </row>
    <row r="1289" spans="1:14" x14ac:dyDescent="0.25">
      <c r="A1289" s="69" t="s">
        <v>99</v>
      </c>
      <c r="B1289" s="180" t="s">
        <v>112</v>
      </c>
      <c r="C1289" s="180" t="s">
        <v>101</v>
      </c>
      <c r="D1289" s="368" t="s">
        <v>113</v>
      </c>
      <c r="E1289" s="181"/>
      <c r="F1289" s="181"/>
      <c r="G1289" s="181"/>
      <c r="H1289" s="181"/>
      <c r="I1289" s="181"/>
      <c r="J1289" s="182"/>
      <c r="K1289" s="182">
        <f t="shared" si="201"/>
        <v>12752.404166666667</v>
      </c>
      <c r="L1289" s="375">
        <v>153028.85</v>
      </c>
      <c r="M1289" s="177"/>
      <c r="N1289" s="84"/>
    </row>
    <row r="1290" spans="1:14" x14ac:dyDescent="0.25">
      <c r="A1290" s="69" t="s">
        <v>99</v>
      </c>
      <c r="B1290" s="180" t="s">
        <v>114</v>
      </c>
      <c r="C1290" s="180" t="s">
        <v>101</v>
      </c>
      <c r="D1290" s="368" t="s">
        <v>115</v>
      </c>
      <c r="E1290" s="181"/>
      <c r="F1290" s="181"/>
      <c r="G1290" s="181"/>
      <c r="H1290" s="181"/>
      <c r="I1290" s="181"/>
      <c r="J1290" s="182"/>
      <c r="K1290" s="182">
        <f t="shared" si="201"/>
        <v>114508.22166666666</v>
      </c>
      <c r="L1290" s="375">
        <v>1374098.66</v>
      </c>
      <c r="M1290" s="177"/>
      <c r="N1290" s="84"/>
    </row>
    <row r="1291" spans="1:14" x14ac:dyDescent="0.25">
      <c r="A1291" s="69" t="s">
        <v>99</v>
      </c>
      <c r="B1291" s="180" t="s">
        <v>117</v>
      </c>
      <c r="C1291" s="180" t="s">
        <v>101</v>
      </c>
      <c r="D1291" s="368" t="s">
        <v>118</v>
      </c>
      <c r="E1291" s="181"/>
      <c r="F1291" s="181"/>
      <c r="G1291" s="181"/>
      <c r="H1291" s="181"/>
      <c r="I1291" s="181"/>
      <c r="J1291" s="182"/>
      <c r="K1291" s="182">
        <f t="shared" si="201"/>
        <v>41121.86</v>
      </c>
      <c r="L1291" s="375">
        <v>493462.32</v>
      </c>
      <c r="M1291" s="177"/>
      <c r="N1291" s="84"/>
    </row>
    <row r="1292" spans="1:14" x14ac:dyDescent="0.25">
      <c r="A1292" s="69" t="s">
        <v>99</v>
      </c>
      <c r="B1292" s="180" t="s">
        <v>119</v>
      </c>
      <c r="C1292" s="180" t="s">
        <v>101</v>
      </c>
      <c r="D1292" s="368" t="s">
        <v>120</v>
      </c>
      <c r="E1292" s="181"/>
      <c r="F1292" s="181"/>
      <c r="G1292" s="181"/>
      <c r="H1292" s="181"/>
      <c r="I1292" s="181"/>
      <c r="J1292" s="182"/>
      <c r="K1292" s="182">
        <f t="shared" si="201"/>
        <v>39900</v>
      </c>
      <c r="L1292" s="375">
        <v>478800</v>
      </c>
      <c r="M1292" s="177"/>
      <c r="N1292" s="84"/>
    </row>
    <row r="1293" spans="1:14" x14ac:dyDescent="0.25">
      <c r="A1293" s="69" t="s">
        <v>99</v>
      </c>
      <c r="B1293" s="180" t="s">
        <v>121</v>
      </c>
      <c r="C1293" s="180" t="s">
        <v>101</v>
      </c>
      <c r="D1293" s="368" t="s">
        <v>122</v>
      </c>
      <c r="E1293" s="181"/>
      <c r="F1293" s="181"/>
      <c r="G1293" s="181"/>
      <c r="H1293" s="181"/>
      <c r="I1293" s="181"/>
      <c r="J1293" s="182"/>
      <c r="K1293" s="182">
        <f t="shared" si="201"/>
        <v>15967.5</v>
      </c>
      <c r="L1293" s="375">
        <v>191610</v>
      </c>
      <c r="M1293" s="177"/>
      <c r="N1293" s="84"/>
    </row>
    <row r="1294" spans="1:14" x14ac:dyDescent="0.25">
      <c r="A1294" s="69"/>
      <c r="B1294" s="183"/>
      <c r="C1294" s="183"/>
      <c r="D1294" s="181"/>
      <c r="E1294" s="184" t="s">
        <v>123</v>
      </c>
      <c r="F1294" s="181"/>
      <c r="G1294" s="181"/>
      <c r="H1294" s="181"/>
      <c r="I1294" s="184"/>
      <c r="J1294" s="191"/>
      <c r="K1294" s="191">
        <f t="shared" ref="K1294:L1294" si="202">SUM(K1285:K1293)</f>
        <v>889409.94583333342</v>
      </c>
      <c r="L1294" s="191">
        <f t="shared" si="202"/>
        <v>10672919.35</v>
      </c>
      <c r="M1294" s="177"/>
      <c r="N1294" s="84"/>
    </row>
    <row r="1295" spans="1:14" x14ac:dyDescent="0.25">
      <c r="A1295" s="69"/>
      <c r="B1295" s="183"/>
      <c r="C1295" s="69"/>
      <c r="D1295" s="380"/>
      <c r="E1295" s="181"/>
      <c r="F1295" s="181"/>
      <c r="G1295" s="181"/>
      <c r="H1295" s="181"/>
      <c r="I1295" s="181"/>
      <c r="J1295" s="181"/>
      <c r="K1295" s="181"/>
      <c r="L1295" s="372"/>
      <c r="M1295" s="177"/>
      <c r="N1295" s="84"/>
    </row>
    <row r="1296" spans="1:14" x14ac:dyDescent="0.25">
      <c r="A1296" s="69" t="s">
        <v>99</v>
      </c>
      <c r="B1296" s="180">
        <v>2111</v>
      </c>
      <c r="C1296" s="180" t="s">
        <v>101</v>
      </c>
      <c r="D1296" s="64" t="s">
        <v>125</v>
      </c>
      <c r="E1296" s="181"/>
      <c r="F1296" s="181"/>
      <c r="G1296" s="181"/>
      <c r="H1296" s="181"/>
      <c r="I1296" s="181"/>
      <c r="J1296" s="74"/>
      <c r="K1296" s="74">
        <f t="shared" ref="K1296:K1300" si="203">L1296/12</f>
        <v>1827.5</v>
      </c>
      <c r="L1296" s="182">
        <v>21930</v>
      </c>
      <c r="M1296" s="177"/>
      <c r="N1296" s="84"/>
    </row>
    <row r="1297" spans="1:14" x14ac:dyDescent="0.25">
      <c r="A1297" s="69" t="s">
        <v>99</v>
      </c>
      <c r="B1297" s="180">
        <v>2141</v>
      </c>
      <c r="C1297" s="180" t="s">
        <v>101</v>
      </c>
      <c r="D1297" s="64" t="s">
        <v>168</v>
      </c>
      <c r="E1297" s="181"/>
      <c r="F1297" s="181"/>
      <c r="G1297" s="181"/>
      <c r="H1297" s="181"/>
      <c r="I1297" s="181"/>
      <c r="J1297" s="74"/>
      <c r="K1297" s="74">
        <f t="shared" si="203"/>
        <v>1085</v>
      </c>
      <c r="L1297" s="182">
        <v>13020</v>
      </c>
      <c r="M1297" s="177"/>
      <c r="N1297" s="84"/>
    </row>
    <row r="1298" spans="1:14" x14ac:dyDescent="0.25">
      <c r="A1298" s="69" t="s">
        <v>99</v>
      </c>
      <c r="B1298" s="180">
        <v>2611</v>
      </c>
      <c r="C1298" s="180" t="s">
        <v>101</v>
      </c>
      <c r="D1298" s="64" t="s">
        <v>129</v>
      </c>
      <c r="E1298" s="181"/>
      <c r="F1298" s="181"/>
      <c r="G1298" s="181"/>
      <c r="H1298" s="181"/>
      <c r="I1298" s="181"/>
      <c r="J1298" s="74"/>
      <c r="K1298" s="74">
        <f t="shared" si="203"/>
        <v>29411.666666666668</v>
      </c>
      <c r="L1298" s="182">
        <v>352940</v>
      </c>
      <c r="M1298" s="177"/>
      <c r="N1298" s="84"/>
    </row>
    <row r="1299" spans="1:14" x14ac:dyDescent="0.25">
      <c r="A1299" s="69" t="s">
        <v>99</v>
      </c>
      <c r="B1299" s="180">
        <v>2911</v>
      </c>
      <c r="C1299" s="180" t="s">
        <v>101</v>
      </c>
      <c r="D1299" s="64" t="s">
        <v>148</v>
      </c>
      <c r="E1299" s="181"/>
      <c r="F1299" s="181"/>
      <c r="G1299" s="181"/>
      <c r="H1299" s="181"/>
      <c r="I1299" s="181"/>
      <c r="J1299" s="74"/>
      <c r="K1299" s="74">
        <f t="shared" si="203"/>
        <v>2125.2833333333333</v>
      </c>
      <c r="L1299" s="182">
        <v>25503.4</v>
      </c>
      <c r="M1299" s="177"/>
      <c r="N1299" s="84"/>
    </row>
    <row r="1300" spans="1:14" x14ac:dyDescent="0.25">
      <c r="A1300" s="69" t="s">
        <v>99</v>
      </c>
      <c r="B1300" s="180">
        <v>2961</v>
      </c>
      <c r="C1300" s="180" t="s">
        <v>101</v>
      </c>
      <c r="D1300" s="64" t="s">
        <v>431</v>
      </c>
      <c r="E1300" s="181"/>
      <c r="F1300" s="181"/>
      <c r="G1300" s="181"/>
      <c r="H1300" s="181"/>
      <c r="I1300" s="181"/>
      <c r="J1300" s="74"/>
      <c r="K1300" s="74">
        <f t="shared" si="203"/>
        <v>1558.3333333333333</v>
      </c>
      <c r="L1300" s="182">
        <v>18700</v>
      </c>
      <c r="M1300" s="177"/>
      <c r="N1300" s="84"/>
    </row>
    <row r="1301" spans="1:14" x14ac:dyDescent="0.25">
      <c r="A1301" s="69"/>
      <c r="B1301" s="69"/>
      <c r="C1301" s="183"/>
      <c r="D1301" s="181"/>
      <c r="E1301" s="184" t="s">
        <v>123</v>
      </c>
      <c r="F1301" s="181"/>
      <c r="G1301" s="181"/>
      <c r="H1301" s="181"/>
      <c r="I1301" s="184"/>
      <c r="J1301" s="191"/>
      <c r="K1301" s="191">
        <f t="shared" ref="K1301:L1301" si="204">SUM(K1296:K1300)</f>
        <v>36007.78333333334</v>
      </c>
      <c r="L1301" s="191">
        <f t="shared" si="204"/>
        <v>432093.4</v>
      </c>
      <c r="M1301" s="177"/>
      <c r="N1301" s="84"/>
    </row>
    <row r="1302" spans="1:14" x14ac:dyDescent="0.25">
      <c r="A1302" s="69"/>
      <c r="B1302" s="69"/>
      <c r="C1302" s="183"/>
      <c r="D1302" s="181"/>
      <c r="E1302" s="181"/>
      <c r="F1302" s="181"/>
      <c r="G1302" s="181"/>
      <c r="H1302" s="181"/>
      <c r="I1302" s="184"/>
      <c r="J1302" s="191"/>
      <c r="K1302" s="191"/>
      <c r="L1302" s="191"/>
      <c r="M1302" s="177"/>
      <c r="N1302" s="84"/>
    </row>
    <row r="1303" spans="1:14" x14ac:dyDescent="0.25">
      <c r="A1303" s="69" t="s">
        <v>99</v>
      </c>
      <c r="B1303" s="180">
        <v>3111</v>
      </c>
      <c r="C1303" s="180" t="s">
        <v>101</v>
      </c>
      <c r="D1303" s="64" t="s">
        <v>152</v>
      </c>
      <c r="E1303" s="181"/>
      <c r="F1303" s="181"/>
      <c r="G1303" s="181"/>
      <c r="H1303" s="181"/>
      <c r="I1303" s="181"/>
      <c r="J1303" s="74"/>
      <c r="K1303" s="74">
        <f t="shared" ref="K1303:K1307" si="205">L1303/12</f>
        <v>1838</v>
      </c>
      <c r="L1303" s="182">
        <v>22056</v>
      </c>
      <c r="M1303" s="177"/>
      <c r="N1303" s="84"/>
    </row>
    <row r="1304" spans="1:14" x14ac:dyDescent="0.25">
      <c r="A1304" s="69" t="s">
        <v>99</v>
      </c>
      <c r="B1304" s="180">
        <v>3361</v>
      </c>
      <c r="C1304" s="180" t="s">
        <v>101</v>
      </c>
      <c r="D1304" s="64" t="s">
        <v>136</v>
      </c>
      <c r="E1304" s="181"/>
      <c r="F1304" s="181"/>
      <c r="G1304" s="181"/>
      <c r="H1304" s="181"/>
      <c r="I1304" s="181"/>
      <c r="J1304" s="74"/>
      <c r="K1304" s="74">
        <f t="shared" si="205"/>
        <v>3443.75</v>
      </c>
      <c r="L1304" s="182">
        <v>41325</v>
      </c>
      <c r="M1304" s="177"/>
      <c r="N1304" s="84"/>
    </row>
    <row r="1305" spans="1:14" x14ac:dyDescent="0.25">
      <c r="A1305" s="69" t="s">
        <v>99</v>
      </c>
      <c r="B1305" s="180">
        <v>3521</v>
      </c>
      <c r="C1305" s="180" t="s">
        <v>101</v>
      </c>
      <c r="D1305" s="64" t="s">
        <v>138</v>
      </c>
      <c r="E1305" s="181"/>
      <c r="F1305" s="181"/>
      <c r="G1305" s="181"/>
      <c r="H1305" s="181"/>
      <c r="I1305" s="181"/>
      <c r="J1305" s="74"/>
      <c r="K1305" s="74">
        <f t="shared" si="205"/>
        <v>1161.25</v>
      </c>
      <c r="L1305" s="182">
        <v>13935</v>
      </c>
      <c r="M1305" s="177"/>
      <c r="N1305" s="84"/>
    </row>
    <row r="1306" spans="1:14" x14ac:dyDescent="0.25">
      <c r="A1306" s="69" t="s">
        <v>99</v>
      </c>
      <c r="B1306" s="180">
        <v>3571</v>
      </c>
      <c r="C1306" s="180" t="s">
        <v>101</v>
      </c>
      <c r="D1306" s="64" t="s">
        <v>271</v>
      </c>
      <c r="E1306" s="181"/>
      <c r="F1306" s="181"/>
      <c r="G1306" s="181"/>
      <c r="H1306" s="181"/>
      <c r="I1306" s="181"/>
      <c r="J1306" s="74"/>
      <c r="K1306" s="74">
        <f t="shared" si="205"/>
        <v>1657.5</v>
      </c>
      <c r="L1306" s="182">
        <v>19890</v>
      </c>
      <c r="M1306" s="177"/>
      <c r="N1306" s="84"/>
    </row>
    <row r="1307" spans="1:14" x14ac:dyDescent="0.25">
      <c r="A1307" s="69" t="s">
        <v>99</v>
      </c>
      <c r="B1307" s="180">
        <v>3751</v>
      </c>
      <c r="C1307" s="180" t="s">
        <v>101</v>
      </c>
      <c r="D1307" s="64" t="s">
        <v>144</v>
      </c>
      <c r="E1307" s="181"/>
      <c r="F1307" s="181"/>
      <c r="G1307" s="181"/>
      <c r="H1307" s="181"/>
      <c r="I1307" s="181"/>
      <c r="J1307" s="74"/>
      <c r="K1307" s="74">
        <f t="shared" si="205"/>
        <v>1020</v>
      </c>
      <c r="L1307" s="182">
        <v>12240</v>
      </c>
      <c r="M1307" s="177"/>
      <c r="N1307" s="84"/>
    </row>
    <row r="1308" spans="1:14" x14ac:dyDescent="0.25">
      <c r="A1308" s="69"/>
      <c r="B1308" s="183"/>
      <c r="C1308" s="69"/>
      <c r="D1308" s="69"/>
      <c r="E1308" s="184" t="s">
        <v>123</v>
      </c>
      <c r="F1308" s="181"/>
      <c r="G1308" s="181"/>
      <c r="H1308" s="181"/>
      <c r="I1308" s="184"/>
      <c r="J1308" s="191"/>
      <c r="K1308" s="191">
        <f t="shared" ref="K1308:L1308" si="206">SUM(K1303:K1307)</f>
        <v>9120.5</v>
      </c>
      <c r="L1308" s="191">
        <f t="shared" si="206"/>
        <v>109446</v>
      </c>
      <c r="M1308" s="177"/>
      <c r="N1308" s="84"/>
    </row>
    <row r="1309" spans="1:14" x14ac:dyDescent="0.25">
      <c r="A1309" s="69"/>
      <c r="B1309" s="183"/>
      <c r="C1309" s="69"/>
      <c r="D1309" s="69"/>
      <c r="E1309" s="181"/>
      <c r="F1309" s="181"/>
      <c r="G1309" s="181"/>
      <c r="H1309" s="181"/>
      <c r="I1309" s="181"/>
      <c r="J1309" s="181"/>
      <c r="K1309" s="181"/>
      <c r="L1309" s="191"/>
      <c r="M1309" s="177"/>
      <c r="N1309" s="84"/>
    </row>
    <row r="1310" spans="1:14" x14ac:dyDescent="0.25">
      <c r="A1310" s="69"/>
      <c r="B1310" s="373"/>
      <c r="C1310" s="183"/>
      <c r="D1310" s="181"/>
      <c r="E1310" s="184" t="s">
        <v>146</v>
      </c>
      <c r="F1310" s="181"/>
      <c r="G1310" s="181"/>
      <c r="H1310" s="181"/>
      <c r="I1310" s="184"/>
      <c r="J1310" s="191"/>
      <c r="K1310" s="191">
        <f t="shared" ref="K1310:L1310" si="207">SUM(K1294+K1301+K1308)</f>
        <v>934538.22916666674</v>
      </c>
      <c r="L1310" s="191">
        <f t="shared" si="207"/>
        <v>11214458.75</v>
      </c>
      <c r="M1310" s="177"/>
      <c r="N1310" s="84"/>
    </row>
    <row r="1311" spans="1:14" x14ac:dyDescent="0.25">
      <c r="A1311" s="69"/>
      <c r="B1311" s="183"/>
      <c r="C1311" s="69"/>
      <c r="D1311" s="69"/>
      <c r="E1311" s="181"/>
      <c r="F1311" s="181"/>
      <c r="G1311" s="181"/>
      <c r="H1311" s="181"/>
      <c r="I1311" s="184"/>
      <c r="J1311" s="191"/>
      <c r="K1311" s="191"/>
      <c r="L1311" s="191"/>
      <c r="M1311" s="177"/>
      <c r="N1311" s="84"/>
    </row>
    <row r="1312" spans="1:14" x14ac:dyDescent="0.25">
      <c r="A1312" s="359" t="s">
        <v>82</v>
      </c>
      <c r="B1312" s="361">
        <v>1</v>
      </c>
      <c r="C1312" s="360"/>
      <c r="D1312" s="359" t="s">
        <v>83</v>
      </c>
      <c r="E1312" s="184"/>
      <c r="F1312" s="184"/>
      <c r="G1312" s="184"/>
      <c r="H1312" s="184"/>
      <c r="I1312" s="184"/>
      <c r="J1312" s="184"/>
      <c r="K1312" s="184"/>
      <c r="L1312" s="372"/>
      <c r="M1312" s="177"/>
      <c r="N1312" s="84"/>
    </row>
    <row r="1313" spans="1:14" x14ac:dyDescent="0.25">
      <c r="A1313" s="359" t="s">
        <v>84</v>
      </c>
      <c r="B1313" s="361">
        <v>3</v>
      </c>
      <c r="C1313" s="360"/>
      <c r="D1313" s="359" t="s">
        <v>174</v>
      </c>
      <c r="E1313" s="184"/>
      <c r="F1313" s="184"/>
      <c r="G1313" s="184"/>
      <c r="H1313" s="184"/>
      <c r="I1313" s="184"/>
      <c r="J1313" s="184"/>
      <c r="K1313" s="184"/>
      <c r="L1313" s="372"/>
      <c r="M1313" s="177"/>
      <c r="N1313" s="84"/>
    </row>
    <row r="1314" spans="1:14" x14ac:dyDescent="0.25">
      <c r="A1314" s="359" t="s">
        <v>87</v>
      </c>
      <c r="B1314" s="361">
        <v>9</v>
      </c>
      <c r="C1314" s="360"/>
      <c r="D1314" s="359" t="s">
        <v>465</v>
      </c>
      <c r="E1314" s="184"/>
      <c r="F1314" s="184"/>
      <c r="G1314" s="184"/>
      <c r="H1314" s="184"/>
      <c r="I1314" s="184"/>
      <c r="J1314" s="184"/>
      <c r="K1314" s="184"/>
      <c r="L1314" s="372"/>
      <c r="M1314" s="177"/>
      <c r="N1314" s="84"/>
    </row>
    <row r="1315" spans="1:14" x14ac:dyDescent="0.25">
      <c r="A1315" s="359" t="s">
        <v>90</v>
      </c>
      <c r="B1315" s="360" t="s">
        <v>72</v>
      </c>
      <c r="C1315" s="360"/>
      <c r="D1315" s="184" t="s">
        <v>73</v>
      </c>
      <c r="E1315" s="184"/>
      <c r="F1315" s="184"/>
      <c r="G1315" s="184"/>
      <c r="H1315" s="184"/>
      <c r="I1315" s="184"/>
      <c r="J1315" s="184"/>
      <c r="K1315" s="184"/>
      <c r="L1315" s="372"/>
      <c r="M1315" s="177"/>
      <c r="N1315" s="84"/>
    </row>
    <row r="1316" spans="1:14" x14ac:dyDescent="0.25">
      <c r="A1316" s="359" t="s">
        <v>93</v>
      </c>
      <c r="B1316" s="360" t="s">
        <v>161</v>
      </c>
      <c r="C1316" s="360"/>
      <c r="D1316" s="184" t="s">
        <v>544</v>
      </c>
      <c r="E1316" s="184"/>
      <c r="F1316" s="184"/>
      <c r="G1316" s="184"/>
      <c r="H1316" s="184"/>
      <c r="I1316" s="184"/>
      <c r="J1316" s="184"/>
      <c r="K1316" s="184"/>
      <c r="L1316" s="372"/>
      <c r="M1316" s="177"/>
      <c r="N1316" s="84"/>
    </row>
    <row r="1317" spans="1:14" x14ac:dyDescent="0.25">
      <c r="A1317" s="69"/>
      <c r="B1317" s="183"/>
      <c r="C1317" s="69"/>
      <c r="D1317" s="69"/>
      <c r="E1317" s="181"/>
      <c r="F1317" s="181"/>
      <c r="G1317" s="181"/>
      <c r="H1317" s="181"/>
      <c r="I1317" s="181"/>
      <c r="J1317" s="181"/>
      <c r="K1317" s="181"/>
      <c r="L1317" s="366"/>
      <c r="M1317" s="177"/>
      <c r="N1317" s="84"/>
    </row>
    <row r="1318" spans="1:14" x14ac:dyDescent="0.25">
      <c r="A1318" s="69"/>
      <c r="B1318" s="183"/>
      <c r="C1318" s="364" t="s">
        <v>554</v>
      </c>
      <c r="D1318" s="359" t="s">
        <v>96</v>
      </c>
      <c r="E1318" s="365" t="s">
        <v>555</v>
      </c>
      <c r="F1318" s="184"/>
      <c r="G1318" s="184"/>
      <c r="H1318" s="181"/>
      <c r="I1318" s="181"/>
      <c r="J1318" s="181"/>
      <c r="K1318" s="181"/>
      <c r="L1318" s="372"/>
      <c r="M1318" s="177"/>
      <c r="N1318" s="84"/>
    </row>
    <row r="1319" spans="1:14" x14ac:dyDescent="0.25">
      <c r="A1319" s="69"/>
      <c r="B1319" s="183"/>
      <c r="C1319" s="69"/>
      <c r="D1319" s="380"/>
      <c r="E1319" s="181"/>
      <c r="F1319" s="181"/>
      <c r="G1319" s="181"/>
      <c r="H1319" s="181"/>
      <c r="I1319" s="181"/>
      <c r="J1319" s="181"/>
      <c r="K1319" s="181"/>
      <c r="L1319" s="372"/>
      <c r="M1319" s="177"/>
      <c r="N1319" s="84"/>
    </row>
    <row r="1320" spans="1:14" x14ac:dyDescent="0.25">
      <c r="A1320" s="69" t="s">
        <v>99</v>
      </c>
      <c r="B1320" s="180" t="s">
        <v>100</v>
      </c>
      <c r="C1320" s="180" t="s">
        <v>101</v>
      </c>
      <c r="D1320" s="64" t="s">
        <v>102</v>
      </c>
      <c r="E1320" s="181"/>
      <c r="F1320" s="181"/>
      <c r="G1320" s="181"/>
      <c r="H1320" s="181"/>
      <c r="I1320" s="181"/>
      <c r="J1320" s="182"/>
      <c r="K1320" s="182">
        <f t="shared" ref="K1320:K1328" si="208">L1320/12</f>
        <v>300783.38</v>
      </c>
      <c r="L1320" s="375">
        <v>3609400.56</v>
      </c>
      <c r="M1320" s="177"/>
      <c r="N1320" s="84"/>
    </row>
    <row r="1321" spans="1:14" x14ac:dyDescent="0.25">
      <c r="A1321" s="69" t="s">
        <v>99</v>
      </c>
      <c r="B1321" s="180" t="s">
        <v>106</v>
      </c>
      <c r="C1321" s="180" t="s">
        <v>101</v>
      </c>
      <c r="D1321" s="64" t="s">
        <v>107</v>
      </c>
      <c r="E1321" s="181"/>
      <c r="F1321" s="181"/>
      <c r="G1321" s="181"/>
      <c r="H1321" s="181"/>
      <c r="I1321" s="181"/>
      <c r="J1321" s="182"/>
      <c r="K1321" s="182">
        <f t="shared" si="208"/>
        <v>33716.159999999996</v>
      </c>
      <c r="L1321" s="375">
        <v>404593.91999999998</v>
      </c>
      <c r="M1321" s="177"/>
      <c r="N1321" s="84"/>
    </row>
    <row r="1322" spans="1:14" x14ac:dyDescent="0.25">
      <c r="A1322" s="69" t="s">
        <v>99</v>
      </c>
      <c r="B1322" s="180" t="s">
        <v>108</v>
      </c>
      <c r="C1322" s="180" t="s">
        <v>101</v>
      </c>
      <c r="D1322" s="64" t="s">
        <v>109</v>
      </c>
      <c r="E1322" s="181"/>
      <c r="F1322" s="181"/>
      <c r="G1322" s="181"/>
      <c r="H1322" s="181"/>
      <c r="I1322" s="181"/>
      <c r="J1322" s="182"/>
      <c r="K1322" s="182">
        <f t="shared" si="208"/>
        <v>82221.039999999994</v>
      </c>
      <c r="L1322" s="375">
        <v>986652.48</v>
      </c>
      <c r="M1322" s="177"/>
      <c r="N1322" s="84"/>
    </row>
    <row r="1323" spans="1:14" x14ac:dyDescent="0.25">
      <c r="A1323" s="69" t="s">
        <v>99</v>
      </c>
      <c r="B1323" s="180" t="s">
        <v>110</v>
      </c>
      <c r="C1323" s="180" t="s">
        <v>101</v>
      </c>
      <c r="D1323" s="368" t="s">
        <v>111</v>
      </c>
      <c r="E1323" s="181"/>
      <c r="F1323" s="181"/>
      <c r="G1323" s="181"/>
      <c r="H1323" s="181"/>
      <c r="I1323" s="181"/>
      <c r="J1323" s="182"/>
      <c r="K1323" s="182">
        <f t="shared" si="208"/>
        <v>6606</v>
      </c>
      <c r="L1323" s="375">
        <v>79272</v>
      </c>
      <c r="M1323" s="177"/>
      <c r="N1323" s="84"/>
    </row>
    <row r="1324" spans="1:14" x14ac:dyDescent="0.25">
      <c r="A1324" s="69" t="s">
        <v>99</v>
      </c>
      <c r="B1324" s="180" t="s">
        <v>112</v>
      </c>
      <c r="C1324" s="180" t="s">
        <v>101</v>
      </c>
      <c r="D1324" s="64" t="s">
        <v>113</v>
      </c>
      <c r="E1324" s="181"/>
      <c r="F1324" s="181"/>
      <c r="G1324" s="181"/>
      <c r="H1324" s="181"/>
      <c r="I1324" s="181"/>
      <c r="J1324" s="182"/>
      <c r="K1324" s="182">
        <f t="shared" si="208"/>
        <v>7247.4949999999999</v>
      </c>
      <c r="L1324" s="375">
        <v>86969.94</v>
      </c>
      <c r="M1324" s="177"/>
      <c r="N1324" s="84"/>
    </row>
    <row r="1325" spans="1:14" x14ac:dyDescent="0.25">
      <c r="A1325" s="69" t="s">
        <v>99</v>
      </c>
      <c r="B1325" s="180" t="s">
        <v>114</v>
      </c>
      <c r="C1325" s="180" t="s">
        <v>101</v>
      </c>
      <c r="D1325" s="64" t="s">
        <v>115</v>
      </c>
      <c r="E1325" s="181"/>
      <c r="F1325" s="181"/>
      <c r="G1325" s="181"/>
      <c r="H1325" s="181"/>
      <c r="I1325" s="181"/>
      <c r="J1325" s="182"/>
      <c r="K1325" s="182">
        <f t="shared" si="208"/>
        <v>76555.927500000005</v>
      </c>
      <c r="L1325" s="375">
        <v>918671.13</v>
      </c>
      <c r="M1325" s="177"/>
      <c r="N1325" s="84"/>
    </row>
    <row r="1326" spans="1:14" x14ac:dyDescent="0.25">
      <c r="A1326" s="69" t="s">
        <v>99</v>
      </c>
      <c r="B1326" s="180" t="s">
        <v>117</v>
      </c>
      <c r="C1326" s="180" t="s">
        <v>101</v>
      </c>
      <c r="D1326" s="64" t="s">
        <v>118</v>
      </c>
      <c r="E1326" s="181"/>
      <c r="F1326" s="181"/>
      <c r="G1326" s="181"/>
      <c r="H1326" s="181"/>
      <c r="I1326" s="181"/>
      <c r="J1326" s="182"/>
      <c r="K1326" s="182">
        <f t="shared" si="208"/>
        <v>68761.38</v>
      </c>
      <c r="L1326" s="375">
        <v>825136.56</v>
      </c>
      <c r="M1326" s="177"/>
      <c r="N1326" s="84"/>
    </row>
    <row r="1327" spans="1:14" x14ac:dyDescent="0.25">
      <c r="A1327" s="69" t="s">
        <v>99</v>
      </c>
      <c r="B1327" s="180" t="s">
        <v>119</v>
      </c>
      <c r="C1327" s="180" t="s">
        <v>101</v>
      </c>
      <c r="D1327" s="64" t="s">
        <v>120</v>
      </c>
      <c r="E1327" s="181"/>
      <c r="F1327" s="181"/>
      <c r="G1327" s="181"/>
      <c r="H1327" s="181"/>
      <c r="I1327" s="181"/>
      <c r="J1327" s="182"/>
      <c r="K1327" s="182">
        <f t="shared" si="208"/>
        <v>23750</v>
      </c>
      <c r="L1327" s="375">
        <v>285000</v>
      </c>
      <c r="M1327" s="177"/>
      <c r="N1327" s="84"/>
    </row>
    <row r="1328" spans="1:14" x14ac:dyDescent="0.25">
      <c r="A1328" s="69" t="s">
        <v>99</v>
      </c>
      <c r="B1328" s="180" t="s">
        <v>121</v>
      </c>
      <c r="C1328" s="180" t="s">
        <v>101</v>
      </c>
      <c r="D1328" s="64" t="s">
        <v>122</v>
      </c>
      <c r="E1328" s="181"/>
      <c r="F1328" s="181"/>
      <c r="G1328" s="181"/>
      <c r="H1328" s="181"/>
      <c r="I1328" s="181"/>
      <c r="J1328" s="182"/>
      <c r="K1328" s="182">
        <f t="shared" si="208"/>
        <v>13001.666666666666</v>
      </c>
      <c r="L1328" s="375">
        <v>156020</v>
      </c>
      <c r="M1328" s="177"/>
      <c r="N1328" s="84"/>
    </row>
    <row r="1329" spans="1:14" x14ac:dyDescent="0.25">
      <c r="A1329" s="69"/>
      <c r="B1329" s="183"/>
      <c r="C1329" s="69"/>
      <c r="D1329" s="380"/>
      <c r="E1329" s="184" t="s">
        <v>123</v>
      </c>
      <c r="F1329" s="181"/>
      <c r="G1329" s="181"/>
      <c r="H1329" s="181"/>
      <c r="I1329" s="184"/>
      <c r="J1329" s="185"/>
      <c r="K1329" s="185">
        <f t="shared" ref="K1329:L1329" si="209">SUM(K1320:K1328)</f>
        <v>612643.04916666658</v>
      </c>
      <c r="L1329" s="185">
        <f t="shared" si="209"/>
        <v>7351716.5899999999</v>
      </c>
      <c r="M1329" s="177"/>
      <c r="N1329" s="84"/>
    </row>
    <row r="1330" spans="1:14" x14ac:dyDescent="0.25">
      <c r="A1330" s="69"/>
      <c r="B1330" s="183"/>
      <c r="C1330" s="69"/>
      <c r="D1330" s="380"/>
      <c r="E1330" s="184"/>
      <c r="F1330" s="181"/>
      <c r="G1330" s="181"/>
      <c r="H1330" s="181"/>
      <c r="I1330" s="184"/>
      <c r="J1330" s="185"/>
      <c r="K1330" s="185"/>
      <c r="L1330" s="185"/>
      <c r="M1330" s="177"/>
      <c r="N1330" s="84"/>
    </row>
    <row r="1331" spans="1:14" x14ac:dyDescent="0.25">
      <c r="A1331" s="69" t="s">
        <v>99</v>
      </c>
      <c r="B1331" s="180">
        <v>2111</v>
      </c>
      <c r="C1331" s="180" t="s">
        <v>101</v>
      </c>
      <c r="D1331" s="64" t="s">
        <v>125</v>
      </c>
      <c r="E1331" s="181"/>
      <c r="F1331" s="181"/>
      <c r="G1331" s="181"/>
      <c r="H1331" s="181"/>
      <c r="I1331" s="181"/>
      <c r="J1331" s="74"/>
      <c r="K1331" s="74">
        <f t="shared" ref="K1331:K1335" si="210">L1331/12</f>
        <v>1785</v>
      </c>
      <c r="L1331" s="182">
        <v>21420</v>
      </c>
      <c r="M1331" s="177"/>
      <c r="N1331" s="84"/>
    </row>
    <row r="1332" spans="1:14" x14ac:dyDescent="0.25">
      <c r="A1332" s="69" t="s">
        <v>99</v>
      </c>
      <c r="B1332" s="180">
        <v>2141</v>
      </c>
      <c r="C1332" s="180" t="s">
        <v>101</v>
      </c>
      <c r="D1332" s="64" t="s">
        <v>168</v>
      </c>
      <c r="E1332" s="181"/>
      <c r="F1332" s="181"/>
      <c r="G1332" s="181"/>
      <c r="H1332" s="181"/>
      <c r="I1332" s="181"/>
      <c r="J1332" s="74"/>
      <c r="K1332" s="74">
        <f t="shared" si="210"/>
        <v>2251</v>
      </c>
      <c r="L1332" s="182">
        <v>27012</v>
      </c>
      <c r="M1332" s="177"/>
      <c r="N1332" s="84"/>
    </row>
    <row r="1333" spans="1:14" x14ac:dyDescent="0.25">
      <c r="A1333" s="69" t="s">
        <v>99</v>
      </c>
      <c r="B1333" s="180">
        <v>2161</v>
      </c>
      <c r="C1333" s="180" t="s">
        <v>101</v>
      </c>
      <c r="D1333" s="64" t="s">
        <v>128</v>
      </c>
      <c r="E1333" s="181"/>
      <c r="F1333" s="181"/>
      <c r="G1333" s="181"/>
      <c r="H1333" s="181"/>
      <c r="I1333" s="181"/>
      <c r="J1333" s="74"/>
      <c r="K1333" s="74">
        <f t="shared" si="210"/>
        <v>858.66666666666663</v>
      </c>
      <c r="L1333" s="182">
        <v>10304</v>
      </c>
      <c r="M1333" s="177"/>
      <c r="N1333" s="84"/>
    </row>
    <row r="1334" spans="1:14" x14ac:dyDescent="0.25">
      <c r="A1334" s="69" t="s">
        <v>99</v>
      </c>
      <c r="B1334" s="180">
        <v>2611</v>
      </c>
      <c r="C1334" s="180" t="s">
        <v>101</v>
      </c>
      <c r="D1334" s="64" t="s">
        <v>129</v>
      </c>
      <c r="E1334" s="181"/>
      <c r="F1334" s="181"/>
      <c r="G1334" s="181"/>
      <c r="H1334" s="181"/>
      <c r="I1334" s="181"/>
      <c r="J1334" s="74"/>
      <c r="K1334" s="74">
        <f t="shared" si="210"/>
        <v>6389.1333333333341</v>
      </c>
      <c r="L1334" s="182">
        <v>76669.600000000006</v>
      </c>
      <c r="M1334" s="177"/>
      <c r="N1334" s="84"/>
    </row>
    <row r="1335" spans="1:14" x14ac:dyDescent="0.25">
      <c r="A1335" s="69" t="s">
        <v>99</v>
      </c>
      <c r="B1335" s="180">
        <v>2961</v>
      </c>
      <c r="C1335" s="180" t="s">
        <v>101</v>
      </c>
      <c r="D1335" s="64" t="s">
        <v>431</v>
      </c>
      <c r="E1335" s="181"/>
      <c r="F1335" s="181"/>
      <c r="G1335" s="181"/>
      <c r="H1335" s="181"/>
      <c r="I1335" s="181"/>
      <c r="J1335" s="74"/>
      <c r="K1335" s="74">
        <f t="shared" si="210"/>
        <v>1151.75</v>
      </c>
      <c r="L1335" s="182">
        <v>13821</v>
      </c>
      <c r="M1335" s="177"/>
      <c r="N1335" s="84"/>
    </row>
    <row r="1336" spans="1:14" x14ac:dyDescent="0.25">
      <c r="A1336" s="69"/>
      <c r="B1336" s="69"/>
      <c r="C1336" s="183"/>
      <c r="D1336" s="181"/>
      <c r="E1336" s="184" t="s">
        <v>123</v>
      </c>
      <c r="F1336" s="181"/>
      <c r="G1336" s="181"/>
      <c r="H1336" s="181"/>
      <c r="I1336" s="184"/>
      <c r="J1336" s="372"/>
      <c r="K1336" s="371">
        <f>SUM(K1331:K1335)</f>
        <v>12435.550000000001</v>
      </c>
      <c r="L1336" s="371">
        <f>SUM(L1331:L1335)</f>
        <v>149226.6</v>
      </c>
      <c r="M1336" s="177"/>
      <c r="N1336" s="84"/>
    </row>
    <row r="1337" spans="1:14" x14ac:dyDescent="0.25">
      <c r="A1337" s="69"/>
      <c r="B1337" s="69"/>
      <c r="C1337" s="183"/>
      <c r="D1337" s="181"/>
      <c r="E1337" s="181"/>
      <c r="F1337" s="181"/>
      <c r="G1337" s="181"/>
      <c r="H1337" s="181"/>
      <c r="I1337" s="184"/>
      <c r="J1337" s="372"/>
      <c r="K1337" s="372"/>
      <c r="L1337" s="371"/>
      <c r="M1337" s="177"/>
      <c r="N1337" s="84"/>
    </row>
    <row r="1338" spans="1:14" x14ac:dyDescent="0.25">
      <c r="A1338" s="69" t="s">
        <v>99</v>
      </c>
      <c r="B1338" s="180">
        <v>3361</v>
      </c>
      <c r="C1338" s="180" t="s">
        <v>101</v>
      </c>
      <c r="D1338" s="64" t="s">
        <v>136</v>
      </c>
      <c r="E1338" s="181"/>
      <c r="F1338" s="181"/>
      <c r="G1338" s="181"/>
      <c r="H1338" s="181"/>
      <c r="I1338" s="181"/>
      <c r="J1338" s="74"/>
      <c r="K1338" s="74">
        <f t="shared" ref="K1338:K1342" si="211">L1338/12</f>
        <v>5819</v>
      </c>
      <c r="L1338" s="182">
        <v>69828</v>
      </c>
      <c r="M1338" s="177"/>
      <c r="N1338" s="84"/>
    </row>
    <row r="1339" spans="1:14" x14ac:dyDescent="0.25">
      <c r="A1339" s="69" t="s">
        <v>99</v>
      </c>
      <c r="B1339" s="180">
        <v>3521</v>
      </c>
      <c r="C1339" s="180" t="s">
        <v>101</v>
      </c>
      <c r="D1339" s="64" t="s">
        <v>138</v>
      </c>
      <c r="E1339" s="181"/>
      <c r="F1339" s="181"/>
      <c r="G1339" s="181"/>
      <c r="H1339" s="181"/>
      <c r="I1339" s="181"/>
      <c r="J1339" s="74"/>
      <c r="K1339" s="74">
        <f t="shared" si="211"/>
        <v>1856.5</v>
      </c>
      <c r="L1339" s="182">
        <v>22278</v>
      </c>
      <c r="M1339" s="177"/>
      <c r="N1339" s="84"/>
    </row>
    <row r="1340" spans="1:14" x14ac:dyDescent="0.25">
      <c r="A1340" s="69" t="s">
        <v>99</v>
      </c>
      <c r="B1340" s="180">
        <v>3571</v>
      </c>
      <c r="C1340" s="180" t="s">
        <v>101</v>
      </c>
      <c r="D1340" s="64" t="s">
        <v>271</v>
      </c>
      <c r="E1340" s="181"/>
      <c r="F1340" s="181"/>
      <c r="G1340" s="181"/>
      <c r="H1340" s="181"/>
      <c r="I1340" s="181"/>
      <c r="J1340" s="74"/>
      <c r="K1340" s="74">
        <f t="shared" si="211"/>
        <v>833.33333333333337</v>
      </c>
      <c r="L1340" s="182">
        <v>10000</v>
      </c>
      <c r="M1340" s="177"/>
      <c r="N1340" s="84"/>
    </row>
    <row r="1341" spans="1:14" x14ac:dyDescent="0.25">
      <c r="A1341" s="69" t="s">
        <v>99</v>
      </c>
      <c r="B1341" s="180">
        <v>3711</v>
      </c>
      <c r="C1341" s="180" t="s">
        <v>101</v>
      </c>
      <c r="D1341" s="186" t="s">
        <v>558</v>
      </c>
      <c r="E1341" s="181"/>
      <c r="F1341" s="181"/>
      <c r="G1341" s="181"/>
      <c r="H1341" s="181"/>
      <c r="I1341" s="181"/>
      <c r="J1341" s="74"/>
      <c r="K1341" s="74">
        <f t="shared" si="211"/>
        <v>492.91666666666669</v>
      </c>
      <c r="L1341" s="182">
        <v>5915</v>
      </c>
      <c r="M1341" s="177"/>
      <c r="N1341" s="84"/>
    </row>
    <row r="1342" spans="1:14" x14ac:dyDescent="0.25">
      <c r="A1342" s="69" t="s">
        <v>99</v>
      </c>
      <c r="B1342" s="180">
        <v>3751</v>
      </c>
      <c r="C1342" s="180" t="s">
        <v>101</v>
      </c>
      <c r="D1342" s="64" t="s">
        <v>144</v>
      </c>
      <c r="E1342" s="181"/>
      <c r="F1342" s="181"/>
      <c r="G1342" s="181"/>
      <c r="H1342" s="181"/>
      <c r="I1342" s="181"/>
      <c r="J1342" s="74"/>
      <c r="K1342" s="74">
        <f t="shared" si="211"/>
        <v>1182.5</v>
      </c>
      <c r="L1342" s="182">
        <v>14190</v>
      </c>
      <c r="M1342" s="177"/>
      <c r="N1342" s="84"/>
    </row>
    <row r="1343" spans="1:14" x14ac:dyDescent="0.25">
      <c r="A1343" s="69"/>
      <c r="B1343" s="183"/>
      <c r="C1343" s="69"/>
      <c r="D1343" s="69"/>
      <c r="E1343" s="184" t="s">
        <v>123</v>
      </c>
      <c r="F1343" s="181"/>
      <c r="G1343" s="181"/>
      <c r="H1343" s="181"/>
      <c r="I1343" s="184"/>
      <c r="J1343" s="372"/>
      <c r="K1343" s="371">
        <f t="shared" ref="K1343:L1343" si="212">SUM(K1338:K1342)</f>
        <v>10184.25</v>
      </c>
      <c r="L1343" s="371">
        <f t="shared" si="212"/>
        <v>122211</v>
      </c>
      <c r="M1343" s="177"/>
      <c r="N1343" s="84"/>
    </row>
    <row r="1344" spans="1:14" x14ac:dyDescent="0.25">
      <c r="A1344" s="69"/>
      <c r="B1344" s="183"/>
      <c r="C1344" s="69"/>
      <c r="D1344" s="69"/>
      <c r="E1344" s="181"/>
      <c r="F1344" s="181"/>
      <c r="G1344" s="181"/>
      <c r="H1344" s="181"/>
      <c r="I1344" s="184"/>
      <c r="J1344" s="372"/>
      <c r="K1344" s="372"/>
      <c r="L1344" s="371"/>
      <c r="M1344" s="177"/>
      <c r="N1344" s="84"/>
    </row>
    <row r="1345" spans="1:14" x14ac:dyDescent="0.25">
      <c r="A1345" s="69"/>
      <c r="B1345" s="183"/>
      <c r="C1345" s="183"/>
      <c r="D1345" s="181"/>
      <c r="E1345" s="184" t="s">
        <v>146</v>
      </c>
      <c r="F1345" s="181"/>
      <c r="G1345" s="181"/>
      <c r="H1345" s="181"/>
      <c r="I1345" s="181"/>
      <c r="J1345" s="191"/>
      <c r="K1345" s="191">
        <f>SUM(K1329+K1336+K1343)</f>
        <v>635262.84916666662</v>
      </c>
      <c r="L1345" s="191">
        <f>SUM(L1329+L1336+L1343)</f>
        <v>7623154.1899999995</v>
      </c>
      <c r="M1345" s="177"/>
      <c r="N1345" s="84"/>
    </row>
    <row r="1346" spans="1:14" x14ac:dyDescent="0.25">
      <c r="A1346" s="69"/>
      <c r="B1346" s="183"/>
      <c r="C1346" s="183"/>
      <c r="D1346" s="181"/>
      <c r="E1346" s="181"/>
      <c r="F1346" s="181"/>
      <c r="G1346" s="181"/>
      <c r="H1346" s="181"/>
      <c r="I1346" s="181"/>
      <c r="J1346" s="182"/>
      <c r="K1346" s="182"/>
      <c r="L1346" s="182"/>
      <c r="M1346" s="177"/>
      <c r="N1346" s="84"/>
    </row>
    <row r="1347" spans="1:14" x14ac:dyDescent="0.25">
      <c r="A1347" s="359" t="s">
        <v>82</v>
      </c>
      <c r="B1347" s="361">
        <v>1</v>
      </c>
      <c r="C1347" s="360"/>
      <c r="D1347" s="359" t="s">
        <v>83</v>
      </c>
      <c r="E1347" s="184"/>
      <c r="F1347" s="184"/>
      <c r="G1347" s="184"/>
      <c r="H1347" s="184"/>
      <c r="I1347" s="184"/>
      <c r="J1347" s="184"/>
      <c r="K1347" s="184"/>
      <c r="L1347" s="372"/>
      <c r="M1347" s="177"/>
      <c r="N1347" s="84"/>
    </row>
    <row r="1348" spans="1:14" x14ac:dyDescent="0.25">
      <c r="A1348" s="359" t="s">
        <v>84</v>
      </c>
      <c r="B1348" s="361">
        <v>3</v>
      </c>
      <c r="C1348" s="360"/>
      <c r="D1348" s="359" t="s">
        <v>174</v>
      </c>
      <c r="E1348" s="184"/>
      <c r="F1348" s="184"/>
      <c r="G1348" s="184"/>
      <c r="H1348" s="184"/>
      <c r="I1348" s="184"/>
      <c r="J1348" s="184"/>
      <c r="K1348" s="184"/>
      <c r="L1348" s="372"/>
      <c r="M1348" s="177"/>
      <c r="N1348" s="84"/>
    </row>
    <row r="1349" spans="1:14" x14ac:dyDescent="0.25">
      <c r="A1349" s="359" t="s">
        <v>87</v>
      </c>
      <c r="B1349" s="361">
        <v>9</v>
      </c>
      <c r="C1349" s="360"/>
      <c r="D1349" s="359" t="s">
        <v>465</v>
      </c>
      <c r="E1349" s="184"/>
      <c r="F1349" s="184"/>
      <c r="G1349" s="184"/>
      <c r="H1349" s="184"/>
      <c r="I1349" s="184"/>
      <c r="J1349" s="184"/>
      <c r="K1349" s="184"/>
      <c r="L1349" s="372"/>
      <c r="M1349" s="177"/>
      <c r="N1349" s="84"/>
    </row>
    <row r="1350" spans="1:14" x14ac:dyDescent="0.25">
      <c r="A1350" s="359" t="s">
        <v>90</v>
      </c>
      <c r="B1350" s="360" t="s">
        <v>72</v>
      </c>
      <c r="C1350" s="360"/>
      <c r="D1350" s="184" t="s">
        <v>73</v>
      </c>
      <c r="E1350" s="184"/>
      <c r="F1350" s="184"/>
      <c r="G1350" s="184"/>
      <c r="H1350" s="184"/>
      <c r="I1350" s="184"/>
      <c r="J1350" s="184"/>
      <c r="K1350" s="184"/>
      <c r="L1350" s="372"/>
      <c r="M1350" s="177"/>
      <c r="N1350" s="84"/>
    </row>
    <row r="1351" spans="1:14" x14ac:dyDescent="0.25">
      <c r="A1351" s="359" t="s">
        <v>93</v>
      </c>
      <c r="B1351" s="360" t="s">
        <v>161</v>
      </c>
      <c r="C1351" s="360"/>
      <c r="D1351" s="184" t="s">
        <v>544</v>
      </c>
      <c r="E1351" s="184"/>
      <c r="F1351" s="184"/>
      <c r="G1351" s="184"/>
      <c r="H1351" s="184"/>
      <c r="I1351" s="184"/>
      <c r="J1351" s="184"/>
      <c r="K1351" s="184"/>
      <c r="L1351" s="372"/>
      <c r="M1351" s="177"/>
      <c r="N1351" s="84"/>
    </row>
    <row r="1352" spans="1:14" x14ac:dyDescent="0.25">
      <c r="A1352" s="69"/>
      <c r="B1352" s="183"/>
      <c r="C1352" s="69"/>
      <c r="D1352" s="69"/>
      <c r="E1352" s="181"/>
      <c r="F1352" s="181"/>
      <c r="G1352" s="181"/>
      <c r="H1352" s="181"/>
      <c r="I1352" s="181"/>
      <c r="J1352" s="181"/>
      <c r="K1352" s="181"/>
      <c r="L1352" s="366"/>
      <c r="M1352" s="177"/>
      <c r="N1352" s="84"/>
    </row>
    <row r="1353" spans="1:14" x14ac:dyDescent="0.25">
      <c r="A1353" s="69"/>
      <c r="B1353" s="183"/>
      <c r="C1353" s="364" t="s">
        <v>559</v>
      </c>
      <c r="D1353" s="359" t="s">
        <v>96</v>
      </c>
      <c r="E1353" s="365" t="s">
        <v>560</v>
      </c>
      <c r="F1353" s="181"/>
      <c r="G1353" s="181"/>
      <c r="H1353" s="181"/>
      <c r="I1353" s="181"/>
      <c r="J1353" s="181"/>
      <c r="K1353" s="181"/>
      <c r="L1353" s="372"/>
      <c r="M1353" s="177"/>
      <c r="N1353" s="84"/>
    </row>
    <row r="1354" spans="1:14" x14ac:dyDescent="0.25">
      <c r="A1354" s="69"/>
      <c r="B1354" s="183"/>
      <c r="C1354" s="69"/>
      <c r="D1354" s="380"/>
      <c r="E1354" s="181"/>
      <c r="F1354" s="181"/>
      <c r="G1354" s="181"/>
      <c r="H1354" s="181"/>
      <c r="I1354" s="181"/>
      <c r="J1354" s="181"/>
      <c r="K1354" s="181"/>
      <c r="L1354" s="372"/>
      <c r="M1354" s="177"/>
      <c r="N1354" s="84"/>
    </row>
    <row r="1355" spans="1:14" x14ac:dyDescent="0.25">
      <c r="A1355" s="69" t="s">
        <v>99</v>
      </c>
      <c r="B1355" s="180" t="s">
        <v>100</v>
      </c>
      <c r="C1355" s="180" t="s">
        <v>101</v>
      </c>
      <c r="D1355" s="368" t="s">
        <v>102</v>
      </c>
      <c r="E1355" s="181"/>
      <c r="F1355" s="181"/>
      <c r="G1355" s="181"/>
      <c r="H1355" s="181"/>
      <c r="I1355" s="181"/>
      <c r="J1355" s="182"/>
      <c r="K1355" s="182">
        <f t="shared" ref="K1355:K1363" si="213">L1355/12</f>
        <v>382478.86000000004</v>
      </c>
      <c r="L1355" s="375">
        <v>4589746.32</v>
      </c>
      <c r="M1355" s="177"/>
      <c r="N1355" s="84"/>
    </row>
    <row r="1356" spans="1:14" x14ac:dyDescent="0.25">
      <c r="A1356" s="69" t="s">
        <v>99</v>
      </c>
      <c r="B1356" s="180" t="s">
        <v>106</v>
      </c>
      <c r="C1356" s="180" t="s">
        <v>101</v>
      </c>
      <c r="D1356" s="368" t="s">
        <v>107</v>
      </c>
      <c r="E1356" s="181"/>
      <c r="F1356" s="181"/>
      <c r="G1356" s="181"/>
      <c r="H1356" s="181"/>
      <c r="I1356" s="181"/>
      <c r="J1356" s="182"/>
      <c r="K1356" s="182">
        <f t="shared" si="213"/>
        <v>16279.839999999998</v>
      </c>
      <c r="L1356" s="375">
        <v>195358.07999999999</v>
      </c>
      <c r="M1356" s="177"/>
      <c r="N1356" s="84"/>
    </row>
    <row r="1357" spans="1:14" x14ac:dyDescent="0.25">
      <c r="A1357" s="69" t="s">
        <v>99</v>
      </c>
      <c r="B1357" s="180" t="s">
        <v>108</v>
      </c>
      <c r="C1357" s="180" t="s">
        <v>101</v>
      </c>
      <c r="D1357" s="368" t="s">
        <v>109</v>
      </c>
      <c r="E1357" s="181"/>
      <c r="F1357" s="181"/>
      <c r="G1357" s="181"/>
      <c r="H1357" s="181"/>
      <c r="I1357" s="181"/>
      <c r="J1357" s="182"/>
      <c r="K1357" s="182">
        <f t="shared" si="213"/>
        <v>75881.78</v>
      </c>
      <c r="L1357" s="375">
        <v>910581.36</v>
      </c>
      <c r="M1357" s="177"/>
      <c r="N1357" s="84"/>
    </row>
    <row r="1358" spans="1:14" x14ac:dyDescent="0.25">
      <c r="A1358" s="69" t="s">
        <v>99</v>
      </c>
      <c r="B1358" s="180" t="s">
        <v>110</v>
      </c>
      <c r="C1358" s="180" t="s">
        <v>101</v>
      </c>
      <c r="D1358" s="368" t="s">
        <v>111</v>
      </c>
      <c r="E1358" s="181"/>
      <c r="F1358" s="181"/>
      <c r="G1358" s="181"/>
      <c r="H1358" s="181"/>
      <c r="I1358" s="181"/>
      <c r="J1358" s="182"/>
      <c r="K1358" s="182">
        <f t="shared" si="213"/>
        <v>8850</v>
      </c>
      <c r="L1358" s="375">
        <v>106200</v>
      </c>
      <c r="M1358" s="177"/>
      <c r="N1358" s="84"/>
    </row>
    <row r="1359" spans="1:14" x14ac:dyDescent="0.25">
      <c r="A1359" s="69" t="s">
        <v>99</v>
      </c>
      <c r="B1359" s="180" t="s">
        <v>112</v>
      </c>
      <c r="C1359" s="180" t="s">
        <v>101</v>
      </c>
      <c r="D1359" s="368" t="s">
        <v>113</v>
      </c>
      <c r="E1359" s="181"/>
      <c r="F1359" s="181"/>
      <c r="G1359" s="181"/>
      <c r="H1359" s="181"/>
      <c r="I1359" s="181"/>
      <c r="J1359" s="182"/>
      <c r="K1359" s="182">
        <f t="shared" si="213"/>
        <v>8382.3041666666668</v>
      </c>
      <c r="L1359" s="375">
        <v>100587.65</v>
      </c>
      <c r="M1359" s="177"/>
      <c r="N1359" s="84"/>
    </row>
    <row r="1360" spans="1:14" x14ac:dyDescent="0.25">
      <c r="A1360" s="69" t="s">
        <v>99</v>
      </c>
      <c r="B1360" s="180" t="s">
        <v>114</v>
      </c>
      <c r="C1360" s="180" t="s">
        <v>101</v>
      </c>
      <c r="D1360" s="368" t="s">
        <v>115</v>
      </c>
      <c r="E1360" s="181"/>
      <c r="F1360" s="181"/>
      <c r="G1360" s="181"/>
      <c r="H1360" s="181"/>
      <c r="I1360" s="181"/>
      <c r="J1360" s="182"/>
      <c r="K1360" s="182">
        <f t="shared" si="213"/>
        <v>86128.945833333331</v>
      </c>
      <c r="L1360" s="375">
        <v>1033547.35</v>
      </c>
      <c r="M1360" s="177"/>
      <c r="N1360" s="84"/>
    </row>
    <row r="1361" spans="1:14" x14ac:dyDescent="0.25">
      <c r="A1361" s="69" t="s">
        <v>99</v>
      </c>
      <c r="B1361" s="180" t="s">
        <v>117</v>
      </c>
      <c r="C1361" s="180" t="s">
        <v>101</v>
      </c>
      <c r="D1361" s="368" t="s">
        <v>118</v>
      </c>
      <c r="E1361" s="181"/>
      <c r="F1361" s="181"/>
      <c r="G1361" s="181"/>
      <c r="H1361" s="181"/>
      <c r="I1361" s="181"/>
      <c r="J1361" s="182"/>
      <c r="K1361" s="182">
        <f t="shared" si="213"/>
        <v>66052.599999999991</v>
      </c>
      <c r="L1361" s="375">
        <v>792631.2</v>
      </c>
      <c r="M1361" s="177"/>
      <c r="N1361" s="84"/>
    </row>
    <row r="1362" spans="1:14" x14ac:dyDescent="0.25">
      <c r="A1362" s="69" t="s">
        <v>99</v>
      </c>
      <c r="B1362" s="180" t="s">
        <v>119</v>
      </c>
      <c r="C1362" s="180" t="s">
        <v>101</v>
      </c>
      <c r="D1362" s="368" t="s">
        <v>120</v>
      </c>
      <c r="E1362" s="181"/>
      <c r="F1362" s="181"/>
      <c r="G1362" s="181"/>
      <c r="H1362" s="181"/>
      <c r="I1362" s="181"/>
      <c r="J1362" s="182"/>
      <c r="K1362" s="182">
        <f t="shared" si="213"/>
        <v>31350</v>
      </c>
      <c r="L1362" s="375">
        <v>376200</v>
      </c>
      <c r="M1362" s="177"/>
      <c r="N1362" s="84"/>
    </row>
    <row r="1363" spans="1:14" x14ac:dyDescent="0.25">
      <c r="A1363" s="69" t="s">
        <v>99</v>
      </c>
      <c r="B1363" s="180" t="s">
        <v>121</v>
      </c>
      <c r="C1363" s="180" t="s">
        <v>101</v>
      </c>
      <c r="D1363" s="368" t="s">
        <v>122</v>
      </c>
      <c r="E1363" s="181"/>
      <c r="F1363" s="181"/>
      <c r="G1363" s="181"/>
      <c r="H1363" s="181"/>
      <c r="I1363" s="181"/>
      <c r="J1363" s="182"/>
      <c r="K1363" s="182">
        <f t="shared" si="213"/>
        <v>13842.5</v>
      </c>
      <c r="L1363" s="375">
        <v>166110</v>
      </c>
      <c r="M1363" s="177"/>
      <c r="N1363" s="84"/>
    </row>
    <row r="1364" spans="1:14" x14ac:dyDescent="0.25">
      <c r="A1364" s="69"/>
      <c r="B1364" s="183"/>
      <c r="C1364" s="69"/>
      <c r="D1364" s="380"/>
      <c r="E1364" s="184" t="s">
        <v>123</v>
      </c>
      <c r="F1364" s="181"/>
      <c r="G1364" s="181"/>
      <c r="H1364" s="181"/>
      <c r="I1364" s="184"/>
      <c r="J1364" s="185"/>
      <c r="K1364" s="185">
        <f t="shared" ref="K1364:L1364" si="214">SUM(K1355:K1363)</f>
        <v>689246.83000000007</v>
      </c>
      <c r="L1364" s="185">
        <f t="shared" si="214"/>
        <v>8270961.9600000009</v>
      </c>
      <c r="M1364" s="177"/>
      <c r="N1364" s="84"/>
    </row>
    <row r="1365" spans="1:14" x14ac:dyDescent="0.25">
      <c r="A1365" s="69"/>
      <c r="B1365" s="183"/>
      <c r="C1365" s="69"/>
      <c r="D1365" s="380"/>
      <c r="E1365" s="181"/>
      <c r="F1365" s="181"/>
      <c r="G1365" s="181"/>
      <c r="H1365" s="181"/>
      <c r="I1365" s="181"/>
      <c r="J1365" s="181"/>
      <c r="K1365" s="181"/>
      <c r="L1365" s="372"/>
      <c r="M1365" s="177"/>
      <c r="N1365" s="84"/>
    </row>
    <row r="1366" spans="1:14" x14ac:dyDescent="0.25">
      <c r="A1366" s="69" t="s">
        <v>99</v>
      </c>
      <c r="B1366" s="180">
        <v>2111</v>
      </c>
      <c r="C1366" s="180" t="s">
        <v>101</v>
      </c>
      <c r="D1366" s="64" t="s">
        <v>125</v>
      </c>
      <c r="E1366" s="181"/>
      <c r="F1366" s="181"/>
      <c r="G1366" s="181"/>
      <c r="H1366" s="181"/>
      <c r="I1366" s="181"/>
      <c r="J1366" s="74"/>
      <c r="K1366" s="74">
        <f t="shared" ref="K1366:K1371" si="215">L1366/12</f>
        <v>2125</v>
      </c>
      <c r="L1366" s="182">
        <v>25500</v>
      </c>
      <c r="M1366" s="177"/>
      <c r="N1366" s="84"/>
    </row>
    <row r="1367" spans="1:14" x14ac:dyDescent="0.25">
      <c r="A1367" s="69" t="s">
        <v>99</v>
      </c>
      <c r="B1367" s="180">
        <v>2141</v>
      </c>
      <c r="C1367" s="180" t="s">
        <v>101</v>
      </c>
      <c r="D1367" s="64" t="s">
        <v>168</v>
      </c>
      <c r="E1367" s="181"/>
      <c r="F1367" s="181"/>
      <c r="G1367" s="181"/>
      <c r="H1367" s="181"/>
      <c r="I1367" s="181"/>
      <c r="J1367" s="74"/>
      <c r="K1367" s="74">
        <f t="shared" si="215"/>
        <v>4720.2</v>
      </c>
      <c r="L1367" s="182">
        <v>56642.400000000001</v>
      </c>
      <c r="M1367" s="177"/>
      <c r="N1367" s="84"/>
    </row>
    <row r="1368" spans="1:14" x14ac:dyDescent="0.25">
      <c r="A1368" s="69" t="s">
        <v>99</v>
      </c>
      <c r="B1368" s="180">
        <v>2161</v>
      </c>
      <c r="C1368" s="180" t="s">
        <v>101</v>
      </c>
      <c r="D1368" s="64" t="s">
        <v>128</v>
      </c>
      <c r="E1368" s="181"/>
      <c r="F1368" s="181"/>
      <c r="G1368" s="181"/>
      <c r="H1368" s="181"/>
      <c r="I1368" s="181"/>
      <c r="J1368" s="74"/>
      <c r="K1368" s="74">
        <f t="shared" si="215"/>
        <v>842</v>
      </c>
      <c r="L1368" s="182">
        <v>10104</v>
      </c>
      <c r="M1368" s="177"/>
      <c r="N1368" s="84"/>
    </row>
    <row r="1369" spans="1:14" x14ac:dyDescent="0.25">
      <c r="A1369" s="69" t="s">
        <v>99</v>
      </c>
      <c r="B1369" s="180">
        <v>2611</v>
      </c>
      <c r="C1369" s="180" t="s">
        <v>101</v>
      </c>
      <c r="D1369" s="64" t="s">
        <v>129</v>
      </c>
      <c r="E1369" s="181"/>
      <c r="F1369" s="181"/>
      <c r="G1369" s="181"/>
      <c r="H1369" s="181"/>
      <c r="I1369" s="181"/>
      <c r="J1369" s="74"/>
      <c r="K1369" s="74">
        <f t="shared" si="215"/>
        <v>16077.833333333334</v>
      </c>
      <c r="L1369" s="182">
        <v>192934</v>
      </c>
      <c r="M1369" s="177"/>
      <c r="N1369" s="84"/>
    </row>
    <row r="1370" spans="1:14" x14ac:dyDescent="0.25">
      <c r="A1370" s="69" t="s">
        <v>99</v>
      </c>
      <c r="B1370" s="180">
        <v>2911</v>
      </c>
      <c r="C1370" s="180" t="s">
        <v>101</v>
      </c>
      <c r="D1370" s="64" t="s">
        <v>148</v>
      </c>
      <c r="E1370" s="181"/>
      <c r="F1370" s="181"/>
      <c r="G1370" s="181"/>
      <c r="H1370" s="181"/>
      <c r="I1370" s="181"/>
      <c r="J1370" s="74"/>
      <c r="K1370" s="74">
        <f t="shared" si="215"/>
        <v>793.61666666666667</v>
      </c>
      <c r="L1370" s="182">
        <v>9523.4</v>
      </c>
      <c r="M1370" s="177"/>
      <c r="N1370" s="84"/>
    </row>
    <row r="1371" spans="1:14" x14ac:dyDescent="0.25">
      <c r="A1371" s="69" t="s">
        <v>99</v>
      </c>
      <c r="B1371" s="180">
        <v>2961</v>
      </c>
      <c r="C1371" s="180" t="s">
        <v>101</v>
      </c>
      <c r="D1371" s="64" t="s">
        <v>431</v>
      </c>
      <c r="E1371" s="181"/>
      <c r="F1371" s="181"/>
      <c r="G1371" s="181"/>
      <c r="H1371" s="181"/>
      <c r="I1371" s="181"/>
      <c r="J1371" s="182"/>
      <c r="K1371" s="74">
        <f t="shared" si="215"/>
        <v>745.16666666666663</v>
      </c>
      <c r="L1371" s="182">
        <v>8942</v>
      </c>
      <c r="M1371" s="177"/>
      <c r="N1371" s="84"/>
    </row>
    <row r="1372" spans="1:14" x14ac:dyDescent="0.25">
      <c r="A1372" s="69"/>
      <c r="B1372" s="69"/>
      <c r="C1372" s="183"/>
      <c r="D1372" s="181"/>
      <c r="E1372" s="184" t="s">
        <v>123</v>
      </c>
      <c r="F1372" s="181"/>
      <c r="G1372" s="181"/>
      <c r="H1372" s="181"/>
      <c r="I1372" s="184"/>
      <c r="J1372" s="185"/>
      <c r="K1372" s="185">
        <f>SUM(K1366:K1371)</f>
        <v>25303.816666666666</v>
      </c>
      <c r="L1372" s="185">
        <f>SUM(L1366:L1371)</f>
        <v>303645.80000000005</v>
      </c>
      <c r="M1372" s="177"/>
      <c r="N1372" s="84"/>
    </row>
    <row r="1373" spans="1:14" x14ac:dyDescent="0.25">
      <c r="A1373" s="69"/>
      <c r="B1373" s="69"/>
      <c r="C1373" s="183"/>
      <c r="D1373" s="181"/>
      <c r="E1373" s="181"/>
      <c r="F1373" s="181"/>
      <c r="G1373" s="181"/>
      <c r="H1373" s="181"/>
      <c r="I1373" s="181"/>
      <c r="J1373" s="181"/>
      <c r="K1373" s="181"/>
      <c r="L1373" s="185"/>
      <c r="M1373" s="177"/>
      <c r="N1373" s="84"/>
    </row>
    <row r="1374" spans="1:14" x14ac:dyDescent="0.25">
      <c r="A1374" s="69" t="s">
        <v>99</v>
      </c>
      <c r="B1374" s="180">
        <v>3361</v>
      </c>
      <c r="C1374" s="180" t="s">
        <v>101</v>
      </c>
      <c r="D1374" s="64" t="s">
        <v>136</v>
      </c>
      <c r="E1374" s="181"/>
      <c r="F1374" s="181"/>
      <c r="G1374" s="181"/>
      <c r="H1374" s="181"/>
      <c r="I1374" s="181"/>
      <c r="J1374" s="74"/>
      <c r="K1374" s="74">
        <f t="shared" ref="K1374:K1378" si="216">L1374/12</f>
        <v>13001</v>
      </c>
      <c r="L1374" s="182">
        <v>156012</v>
      </c>
      <c r="M1374" s="177"/>
      <c r="N1374" s="84"/>
    </row>
    <row r="1375" spans="1:14" x14ac:dyDescent="0.25">
      <c r="A1375" s="69" t="s">
        <v>99</v>
      </c>
      <c r="B1375" s="180">
        <v>3521</v>
      </c>
      <c r="C1375" s="180" t="s">
        <v>101</v>
      </c>
      <c r="D1375" s="64" t="s">
        <v>138</v>
      </c>
      <c r="E1375" s="181"/>
      <c r="F1375" s="181"/>
      <c r="G1375" s="181"/>
      <c r="H1375" s="181"/>
      <c r="I1375" s="181"/>
      <c r="J1375" s="74"/>
      <c r="K1375" s="74">
        <f t="shared" si="216"/>
        <v>2483</v>
      </c>
      <c r="L1375" s="182">
        <v>29796</v>
      </c>
      <c r="M1375" s="177"/>
      <c r="N1375" s="84"/>
    </row>
    <row r="1376" spans="1:14" x14ac:dyDescent="0.25">
      <c r="A1376" s="69" t="s">
        <v>99</v>
      </c>
      <c r="B1376" s="180">
        <v>3571</v>
      </c>
      <c r="C1376" s="180" t="s">
        <v>101</v>
      </c>
      <c r="D1376" s="64" t="s">
        <v>271</v>
      </c>
      <c r="E1376" s="181"/>
      <c r="F1376" s="181"/>
      <c r="G1376" s="181"/>
      <c r="H1376" s="181"/>
      <c r="I1376" s="181"/>
      <c r="J1376" s="74"/>
      <c r="K1376" s="74">
        <f t="shared" si="216"/>
        <v>2531.25</v>
      </c>
      <c r="L1376" s="182">
        <v>30375</v>
      </c>
      <c r="M1376" s="177"/>
      <c r="N1376" s="84"/>
    </row>
    <row r="1377" spans="1:14" x14ac:dyDescent="0.25">
      <c r="A1377" s="69" t="s">
        <v>99</v>
      </c>
      <c r="B1377" s="180">
        <v>3711</v>
      </c>
      <c r="C1377" s="180" t="s">
        <v>101</v>
      </c>
      <c r="D1377" s="64" t="s">
        <v>140</v>
      </c>
      <c r="E1377" s="181"/>
      <c r="F1377" s="181"/>
      <c r="G1377" s="181"/>
      <c r="H1377" s="181"/>
      <c r="I1377" s="181"/>
      <c r="J1377" s="74"/>
      <c r="K1377" s="74">
        <f t="shared" si="216"/>
        <v>1563</v>
      </c>
      <c r="L1377" s="182">
        <v>18756</v>
      </c>
      <c r="M1377" s="177"/>
      <c r="N1377" s="84"/>
    </row>
    <row r="1378" spans="1:14" x14ac:dyDescent="0.25">
      <c r="A1378" s="69" t="s">
        <v>99</v>
      </c>
      <c r="B1378" s="180">
        <v>3751</v>
      </c>
      <c r="C1378" s="180" t="s">
        <v>101</v>
      </c>
      <c r="D1378" s="64" t="s">
        <v>144</v>
      </c>
      <c r="E1378" s="181"/>
      <c r="F1378" s="181"/>
      <c r="G1378" s="181"/>
      <c r="H1378" s="181"/>
      <c r="I1378" s="181"/>
      <c r="J1378" s="74"/>
      <c r="K1378" s="74">
        <f t="shared" si="216"/>
        <v>1718.75</v>
      </c>
      <c r="L1378" s="182">
        <v>20625</v>
      </c>
      <c r="M1378" s="177"/>
      <c r="N1378" s="84"/>
    </row>
    <row r="1379" spans="1:14" x14ac:dyDescent="0.25">
      <c r="A1379" s="69"/>
      <c r="B1379" s="183"/>
      <c r="C1379" s="183"/>
      <c r="D1379" s="69"/>
      <c r="E1379" s="184" t="s">
        <v>123</v>
      </c>
      <c r="F1379" s="181"/>
      <c r="G1379" s="181"/>
      <c r="H1379" s="181"/>
      <c r="I1379" s="184"/>
      <c r="J1379" s="185"/>
      <c r="K1379" s="185">
        <f t="shared" ref="K1379:L1379" si="217">SUM(K1374:K1378)</f>
        <v>21297</v>
      </c>
      <c r="L1379" s="185">
        <f t="shared" si="217"/>
        <v>255564</v>
      </c>
      <c r="M1379" s="177"/>
      <c r="N1379" s="84"/>
    </row>
    <row r="1380" spans="1:14" x14ac:dyDescent="0.25">
      <c r="A1380" s="69"/>
      <c r="B1380" s="183"/>
      <c r="C1380" s="69"/>
      <c r="D1380" s="69"/>
      <c r="E1380" s="181"/>
      <c r="F1380" s="181"/>
      <c r="G1380" s="181"/>
      <c r="H1380" s="181"/>
      <c r="I1380" s="181"/>
      <c r="J1380" s="181"/>
      <c r="K1380" s="181"/>
      <c r="L1380" s="185"/>
      <c r="M1380" s="177"/>
      <c r="N1380" s="84"/>
    </row>
    <row r="1381" spans="1:14" x14ac:dyDescent="0.25">
      <c r="A1381" s="69"/>
      <c r="B1381" s="373"/>
      <c r="C1381" s="183"/>
      <c r="D1381" s="181"/>
      <c r="E1381" s="184" t="s">
        <v>146</v>
      </c>
      <c r="F1381" s="181"/>
      <c r="G1381" s="181"/>
      <c r="H1381" s="181"/>
      <c r="I1381" s="184"/>
      <c r="J1381" s="191"/>
      <c r="K1381" s="191">
        <f>SUM(K1364+K1372+K1379)</f>
        <v>735847.64666666673</v>
      </c>
      <c r="L1381" s="191">
        <f>SUM(L1364+L1372+L1379)</f>
        <v>8830171.7600000016</v>
      </c>
      <c r="M1381" s="177"/>
      <c r="N1381" s="84"/>
    </row>
    <row r="1382" spans="1:14" x14ac:dyDescent="0.25">
      <c r="A1382" s="69"/>
      <c r="B1382" s="183"/>
      <c r="C1382" s="69"/>
      <c r="D1382" s="69"/>
      <c r="E1382" s="181"/>
      <c r="F1382" s="181"/>
      <c r="G1382" s="181"/>
      <c r="H1382" s="181"/>
      <c r="I1382" s="181"/>
      <c r="J1382" s="181"/>
      <c r="K1382" s="181"/>
      <c r="L1382" s="366"/>
      <c r="M1382" s="177"/>
      <c r="N1382" s="84"/>
    </row>
    <row r="1383" spans="1:14" x14ac:dyDescent="0.25">
      <c r="A1383" s="359" t="s">
        <v>82</v>
      </c>
      <c r="B1383" s="361">
        <v>1</v>
      </c>
      <c r="C1383" s="360"/>
      <c r="D1383" s="359" t="s">
        <v>83</v>
      </c>
      <c r="E1383" s="184"/>
      <c r="F1383" s="184"/>
      <c r="G1383" s="184"/>
      <c r="H1383" s="184"/>
      <c r="I1383" s="184"/>
      <c r="J1383" s="184"/>
      <c r="K1383" s="184"/>
      <c r="L1383" s="372"/>
      <c r="M1383" s="177"/>
      <c r="N1383" s="84"/>
    </row>
    <row r="1384" spans="1:14" x14ac:dyDescent="0.25">
      <c r="A1384" s="359" t="s">
        <v>84</v>
      </c>
      <c r="B1384" s="361">
        <v>3</v>
      </c>
      <c r="C1384" s="360"/>
      <c r="D1384" s="359" t="s">
        <v>174</v>
      </c>
      <c r="E1384" s="184"/>
      <c r="F1384" s="184"/>
      <c r="G1384" s="184"/>
      <c r="H1384" s="184"/>
      <c r="I1384" s="184"/>
      <c r="J1384" s="184"/>
      <c r="K1384" s="184"/>
      <c r="L1384" s="184"/>
      <c r="M1384" s="177"/>
      <c r="N1384" s="84"/>
    </row>
    <row r="1385" spans="1:14" x14ac:dyDescent="0.25">
      <c r="A1385" s="359" t="s">
        <v>87</v>
      </c>
      <c r="B1385" s="361">
        <v>9</v>
      </c>
      <c r="C1385" s="360"/>
      <c r="D1385" s="359" t="s">
        <v>465</v>
      </c>
      <c r="E1385" s="184"/>
      <c r="F1385" s="184"/>
      <c r="G1385" s="184"/>
      <c r="H1385" s="184"/>
      <c r="I1385" s="184"/>
      <c r="J1385" s="184"/>
      <c r="K1385" s="184"/>
      <c r="L1385" s="184"/>
      <c r="M1385" s="177"/>
      <c r="N1385" s="84"/>
    </row>
    <row r="1386" spans="1:14" x14ac:dyDescent="0.25">
      <c r="A1386" s="359" t="s">
        <v>90</v>
      </c>
      <c r="B1386" s="360" t="s">
        <v>72</v>
      </c>
      <c r="C1386" s="360"/>
      <c r="D1386" s="184" t="s">
        <v>73</v>
      </c>
      <c r="E1386" s="184"/>
      <c r="F1386" s="184"/>
      <c r="G1386" s="184"/>
      <c r="H1386" s="184"/>
      <c r="I1386" s="184"/>
      <c r="J1386" s="184"/>
      <c r="K1386" s="184"/>
      <c r="L1386" s="184"/>
      <c r="M1386" s="177"/>
      <c r="N1386" s="84"/>
    </row>
    <row r="1387" spans="1:14" x14ac:dyDescent="0.25">
      <c r="A1387" s="359" t="s">
        <v>93</v>
      </c>
      <c r="B1387" s="360" t="s">
        <v>161</v>
      </c>
      <c r="C1387" s="360"/>
      <c r="D1387" s="184" t="s">
        <v>544</v>
      </c>
      <c r="E1387" s="184"/>
      <c r="F1387" s="184"/>
      <c r="G1387" s="184"/>
      <c r="H1387" s="184"/>
      <c r="I1387" s="184"/>
      <c r="J1387" s="184"/>
      <c r="K1387" s="184"/>
      <c r="L1387" s="184"/>
      <c r="M1387" s="177"/>
      <c r="N1387" s="84"/>
    </row>
    <row r="1388" spans="1:14" x14ac:dyDescent="0.25">
      <c r="A1388" s="359"/>
      <c r="B1388" s="360"/>
      <c r="C1388" s="360"/>
      <c r="D1388" s="184"/>
      <c r="E1388" s="184"/>
      <c r="F1388" s="184"/>
      <c r="G1388" s="184"/>
      <c r="H1388" s="184"/>
      <c r="I1388" s="184"/>
      <c r="J1388" s="184"/>
      <c r="K1388" s="184"/>
      <c r="L1388" s="184"/>
      <c r="M1388" s="177"/>
      <c r="N1388" s="84"/>
    </row>
    <row r="1389" spans="1:14" x14ac:dyDescent="0.25">
      <c r="A1389" s="184"/>
      <c r="B1389" s="361"/>
      <c r="C1389" s="364" t="s">
        <v>289</v>
      </c>
      <c r="D1389" s="184" t="s">
        <v>96</v>
      </c>
      <c r="E1389" s="184" t="s">
        <v>566</v>
      </c>
      <c r="F1389" s="184"/>
      <c r="G1389" s="184"/>
      <c r="H1389" s="184"/>
      <c r="I1389" s="184"/>
      <c r="J1389" s="184"/>
      <c r="K1389" s="184"/>
      <c r="L1389" s="191"/>
      <c r="M1389" s="177"/>
      <c r="N1389" s="84"/>
    </row>
    <row r="1390" spans="1:14" x14ac:dyDescent="0.25">
      <c r="A1390" s="184"/>
      <c r="B1390" s="361"/>
      <c r="C1390" s="364"/>
      <c r="D1390" s="184"/>
      <c r="E1390" s="184"/>
      <c r="F1390" s="184"/>
      <c r="G1390" s="184"/>
      <c r="H1390" s="184"/>
      <c r="I1390" s="184"/>
      <c r="J1390" s="184"/>
      <c r="K1390" s="184"/>
      <c r="L1390" s="191"/>
      <c r="M1390" s="177"/>
      <c r="N1390" s="84"/>
    </row>
    <row r="1391" spans="1:14" x14ac:dyDescent="0.25">
      <c r="A1391" s="69" t="s">
        <v>99</v>
      </c>
      <c r="B1391" s="180" t="s">
        <v>100</v>
      </c>
      <c r="C1391" s="180" t="s">
        <v>101</v>
      </c>
      <c r="D1391" s="64" t="s">
        <v>102</v>
      </c>
      <c r="E1391" s="181"/>
      <c r="F1391" s="181"/>
      <c r="G1391" s="181"/>
      <c r="H1391" s="181"/>
      <c r="I1391" s="181"/>
      <c r="J1391" s="182"/>
      <c r="K1391" s="182">
        <f t="shared" ref="K1391:K1399" si="218">L1391/12</f>
        <v>966127.1</v>
      </c>
      <c r="L1391" s="375">
        <v>11593525.199999999</v>
      </c>
      <c r="M1391" s="177"/>
      <c r="N1391" s="84"/>
    </row>
    <row r="1392" spans="1:14" x14ac:dyDescent="0.25">
      <c r="A1392" s="69" t="s">
        <v>99</v>
      </c>
      <c r="B1392" s="180" t="s">
        <v>106</v>
      </c>
      <c r="C1392" s="180" t="s">
        <v>101</v>
      </c>
      <c r="D1392" s="64" t="s">
        <v>107</v>
      </c>
      <c r="E1392" s="181"/>
      <c r="F1392" s="181"/>
      <c r="G1392" s="181"/>
      <c r="H1392" s="181"/>
      <c r="I1392" s="181"/>
      <c r="J1392" s="182"/>
      <c r="K1392" s="182">
        <f t="shared" si="218"/>
        <v>282930.86</v>
      </c>
      <c r="L1392" s="375">
        <v>3395170.32</v>
      </c>
      <c r="M1392" s="177"/>
      <c r="N1392" s="84"/>
    </row>
    <row r="1393" spans="1:14" x14ac:dyDescent="0.25">
      <c r="A1393" s="69" t="s">
        <v>99</v>
      </c>
      <c r="B1393" s="180" t="s">
        <v>108</v>
      </c>
      <c r="C1393" s="180" t="s">
        <v>101</v>
      </c>
      <c r="D1393" s="64" t="s">
        <v>109</v>
      </c>
      <c r="E1393" s="181"/>
      <c r="F1393" s="181"/>
      <c r="G1393" s="181"/>
      <c r="H1393" s="181"/>
      <c r="I1393" s="181"/>
      <c r="J1393" s="182"/>
      <c r="K1393" s="182">
        <f t="shared" si="218"/>
        <v>36463.54</v>
      </c>
      <c r="L1393" s="375">
        <v>437562.48</v>
      </c>
      <c r="M1393" s="177"/>
      <c r="N1393" s="84"/>
    </row>
    <row r="1394" spans="1:14" x14ac:dyDescent="0.25">
      <c r="A1394" s="69" t="s">
        <v>99</v>
      </c>
      <c r="B1394" s="180" t="s">
        <v>110</v>
      </c>
      <c r="C1394" s="180" t="s">
        <v>101</v>
      </c>
      <c r="D1394" s="368" t="s">
        <v>111</v>
      </c>
      <c r="E1394" s="181"/>
      <c r="F1394" s="181"/>
      <c r="G1394" s="181"/>
      <c r="H1394" s="181"/>
      <c r="I1394" s="181"/>
      <c r="J1394" s="182"/>
      <c r="K1394" s="182">
        <f t="shared" si="218"/>
        <v>38901</v>
      </c>
      <c r="L1394" s="375">
        <v>466812</v>
      </c>
      <c r="M1394" s="177"/>
      <c r="N1394" s="84"/>
    </row>
    <row r="1395" spans="1:14" x14ac:dyDescent="0.25">
      <c r="A1395" s="69" t="s">
        <v>99</v>
      </c>
      <c r="B1395" s="180" t="s">
        <v>112</v>
      </c>
      <c r="C1395" s="180" t="s">
        <v>101</v>
      </c>
      <c r="D1395" s="64" t="s">
        <v>113</v>
      </c>
      <c r="E1395" s="181"/>
      <c r="F1395" s="181"/>
      <c r="G1395" s="181"/>
      <c r="H1395" s="181"/>
      <c r="I1395" s="181"/>
      <c r="J1395" s="182"/>
      <c r="K1395" s="182">
        <f t="shared" si="218"/>
        <v>26800.554999999997</v>
      </c>
      <c r="L1395" s="375">
        <v>321606.65999999997</v>
      </c>
      <c r="M1395" s="177"/>
      <c r="N1395" s="84"/>
    </row>
    <row r="1396" spans="1:14" x14ac:dyDescent="0.25">
      <c r="A1396" s="69" t="s">
        <v>99</v>
      </c>
      <c r="B1396" s="180" t="s">
        <v>114</v>
      </c>
      <c r="C1396" s="180" t="s">
        <v>101</v>
      </c>
      <c r="D1396" s="64" t="s">
        <v>115</v>
      </c>
      <c r="E1396" s="181"/>
      <c r="F1396" s="181"/>
      <c r="G1396" s="181"/>
      <c r="H1396" s="181"/>
      <c r="I1396" s="181"/>
      <c r="J1396" s="182"/>
      <c r="K1396" s="182">
        <f t="shared" si="218"/>
        <v>227679.10916666666</v>
      </c>
      <c r="L1396" s="375">
        <v>2732149.31</v>
      </c>
      <c r="M1396" s="177"/>
      <c r="N1396" s="84"/>
    </row>
    <row r="1397" spans="1:14" x14ac:dyDescent="0.25">
      <c r="A1397" s="69" t="s">
        <v>99</v>
      </c>
      <c r="B1397" s="180" t="s">
        <v>117</v>
      </c>
      <c r="C1397" s="180" t="s">
        <v>101</v>
      </c>
      <c r="D1397" s="64" t="s">
        <v>118</v>
      </c>
      <c r="E1397" s="181"/>
      <c r="F1397" s="181"/>
      <c r="G1397" s="181"/>
      <c r="H1397" s="181"/>
      <c r="I1397" s="181"/>
      <c r="J1397" s="182"/>
      <c r="K1397" s="182">
        <f t="shared" si="218"/>
        <v>78161.099999999991</v>
      </c>
      <c r="L1397" s="375">
        <v>937933.2</v>
      </c>
      <c r="M1397" s="177"/>
      <c r="N1397" s="84"/>
    </row>
    <row r="1398" spans="1:14" x14ac:dyDescent="0.25">
      <c r="A1398" s="69" t="s">
        <v>99</v>
      </c>
      <c r="B1398" s="180" t="s">
        <v>119</v>
      </c>
      <c r="C1398" s="180" t="s">
        <v>101</v>
      </c>
      <c r="D1398" s="64" t="s">
        <v>120</v>
      </c>
      <c r="E1398" s="181"/>
      <c r="F1398" s="181"/>
      <c r="G1398" s="181"/>
      <c r="H1398" s="181"/>
      <c r="I1398" s="181"/>
      <c r="J1398" s="182"/>
      <c r="K1398" s="182">
        <f t="shared" si="218"/>
        <v>132050</v>
      </c>
      <c r="L1398" s="375">
        <v>1584600</v>
      </c>
      <c r="M1398" s="177"/>
      <c r="N1398" s="84"/>
    </row>
    <row r="1399" spans="1:14" x14ac:dyDescent="0.25">
      <c r="A1399" s="69" t="s">
        <v>99</v>
      </c>
      <c r="B1399" s="180" t="s">
        <v>121</v>
      </c>
      <c r="C1399" s="180" t="s">
        <v>101</v>
      </c>
      <c r="D1399" s="64" t="s">
        <v>122</v>
      </c>
      <c r="E1399" s="184"/>
      <c r="F1399" s="184"/>
      <c r="G1399" s="184"/>
      <c r="H1399" s="184"/>
      <c r="I1399" s="184"/>
      <c r="J1399" s="182"/>
      <c r="K1399" s="182">
        <f t="shared" si="218"/>
        <v>67510.833333333328</v>
      </c>
      <c r="L1399" s="375">
        <v>810130</v>
      </c>
      <c r="M1399" s="177"/>
      <c r="N1399" s="84"/>
    </row>
    <row r="1400" spans="1:14" x14ac:dyDescent="0.25">
      <c r="A1400" s="184"/>
      <c r="B1400" s="361"/>
      <c r="C1400" s="183"/>
      <c r="D1400" s="184"/>
      <c r="E1400" s="184" t="s">
        <v>123</v>
      </c>
      <c r="F1400" s="184"/>
      <c r="G1400" s="184"/>
      <c r="H1400" s="184"/>
      <c r="I1400" s="184"/>
      <c r="J1400" s="185"/>
      <c r="K1400" s="185">
        <f t="shared" ref="K1400:L1400" si="219">SUM(K1391:K1399)</f>
        <v>1856624.0974999999</v>
      </c>
      <c r="L1400" s="185">
        <f t="shared" si="219"/>
        <v>22279489.169999998</v>
      </c>
      <c r="M1400" s="177"/>
      <c r="N1400" s="84"/>
    </row>
    <row r="1401" spans="1:14" x14ac:dyDescent="0.25">
      <c r="A1401" s="184"/>
      <c r="B1401" s="361"/>
      <c r="C1401" s="183"/>
      <c r="D1401" s="184"/>
      <c r="E1401" s="184"/>
      <c r="F1401" s="184"/>
      <c r="G1401" s="184"/>
      <c r="H1401" s="184"/>
      <c r="I1401" s="184"/>
      <c r="J1401" s="185"/>
      <c r="K1401" s="185"/>
      <c r="L1401" s="185"/>
      <c r="M1401" s="177"/>
      <c r="N1401" s="84"/>
    </row>
    <row r="1402" spans="1:14" x14ac:dyDescent="0.25">
      <c r="A1402" s="69" t="s">
        <v>99</v>
      </c>
      <c r="B1402" s="180">
        <v>2111</v>
      </c>
      <c r="C1402" s="180" t="s">
        <v>101</v>
      </c>
      <c r="D1402" s="64" t="s">
        <v>125</v>
      </c>
      <c r="E1402" s="184"/>
      <c r="F1402" s="184"/>
      <c r="G1402" s="184"/>
      <c r="H1402" s="184"/>
      <c r="I1402" s="184"/>
      <c r="J1402" s="74"/>
      <c r="K1402" s="74">
        <f t="shared" ref="K1402:K1411" si="220">L1402/12</f>
        <v>1384.0833333333333</v>
      </c>
      <c r="L1402" s="74">
        <v>16609</v>
      </c>
      <c r="M1402" s="177"/>
      <c r="N1402" s="84"/>
    </row>
    <row r="1403" spans="1:14" x14ac:dyDescent="0.25">
      <c r="A1403" s="69" t="s">
        <v>99</v>
      </c>
      <c r="B1403" s="180">
        <v>2141</v>
      </c>
      <c r="C1403" s="180" t="s">
        <v>101</v>
      </c>
      <c r="D1403" s="64" t="s">
        <v>168</v>
      </c>
      <c r="E1403" s="184"/>
      <c r="F1403" s="184"/>
      <c r="G1403" s="184"/>
      <c r="H1403" s="184"/>
      <c r="I1403" s="184"/>
      <c r="J1403" s="74"/>
      <c r="K1403" s="74">
        <f t="shared" si="220"/>
        <v>990.19999999999993</v>
      </c>
      <c r="L1403" s="74">
        <v>11882.4</v>
      </c>
      <c r="M1403" s="177"/>
      <c r="N1403" s="84"/>
    </row>
    <row r="1404" spans="1:14" x14ac:dyDescent="0.25">
      <c r="A1404" s="69" t="s">
        <v>99</v>
      </c>
      <c r="B1404" s="180">
        <v>2161</v>
      </c>
      <c r="C1404" s="180" t="s">
        <v>101</v>
      </c>
      <c r="D1404" s="64" t="s">
        <v>128</v>
      </c>
      <c r="E1404" s="184"/>
      <c r="F1404" s="184"/>
      <c r="G1404" s="184"/>
      <c r="H1404" s="184"/>
      <c r="I1404" s="184"/>
      <c r="J1404" s="74"/>
      <c r="K1404" s="74">
        <f t="shared" si="220"/>
        <v>1126.5333333333333</v>
      </c>
      <c r="L1404" s="74">
        <v>13518.4</v>
      </c>
      <c r="M1404" s="177"/>
      <c r="N1404" s="84"/>
    </row>
    <row r="1405" spans="1:14" x14ac:dyDescent="0.25">
      <c r="A1405" s="69" t="s">
        <v>99</v>
      </c>
      <c r="B1405" s="180">
        <v>2461</v>
      </c>
      <c r="C1405" s="180" t="s">
        <v>101</v>
      </c>
      <c r="D1405" s="64" t="s">
        <v>135</v>
      </c>
      <c r="E1405" s="184"/>
      <c r="F1405" s="184"/>
      <c r="G1405" s="184"/>
      <c r="H1405" s="184"/>
      <c r="I1405" s="184"/>
      <c r="J1405" s="74"/>
      <c r="K1405" s="74">
        <f t="shared" si="220"/>
        <v>4563.6500000000005</v>
      </c>
      <c r="L1405" s="74">
        <v>54763.8</v>
      </c>
      <c r="M1405" s="177"/>
      <c r="N1405" s="84"/>
    </row>
    <row r="1406" spans="1:14" x14ac:dyDescent="0.25">
      <c r="A1406" s="69" t="s">
        <v>99</v>
      </c>
      <c r="B1406" s="180">
        <v>2491</v>
      </c>
      <c r="C1406" s="180" t="s">
        <v>101</v>
      </c>
      <c r="D1406" s="186" t="s">
        <v>567</v>
      </c>
      <c r="E1406" s="184"/>
      <c r="F1406" s="184"/>
      <c r="G1406" s="184"/>
      <c r="H1406" s="184"/>
      <c r="I1406" s="184"/>
      <c r="J1406" s="74"/>
      <c r="K1406" s="74">
        <f t="shared" si="220"/>
        <v>833.33333333333337</v>
      </c>
      <c r="L1406" s="74">
        <v>10000</v>
      </c>
      <c r="M1406" s="177"/>
      <c r="N1406" s="84"/>
    </row>
    <row r="1407" spans="1:14" x14ac:dyDescent="0.25">
      <c r="A1407" s="69" t="s">
        <v>99</v>
      </c>
      <c r="B1407" s="180">
        <v>2611</v>
      </c>
      <c r="C1407" s="180" t="s">
        <v>101</v>
      </c>
      <c r="D1407" s="64" t="s">
        <v>129</v>
      </c>
      <c r="E1407" s="184"/>
      <c r="F1407" s="184"/>
      <c r="G1407" s="184"/>
      <c r="H1407" s="184"/>
      <c r="I1407" s="184"/>
      <c r="J1407" s="74"/>
      <c r="K1407" s="74">
        <f t="shared" si="220"/>
        <v>250000</v>
      </c>
      <c r="L1407" s="74">
        <v>3000000</v>
      </c>
      <c r="M1407" s="177"/>
      <c r="N1407" s="84"/>
    </row>
    <row r="1408" spans="1:14" x14ac:dyDescent="0.25">
      <c r="A1408" s="69" t="s">
        <v>99</v>
      </c>
      <c r="B1408" s="180">
        <v>2711</v>
      </c>
      <c r="C1408" s="180" t="s">
        <v>101</v>
      </c>
      <c r="D1408" s="64" t="s">
        <v>145</v>
      </c>
      <c r="E1408" s="184"/>
      <c r="F1408" s="184"/>
      <c r="G1408" s="184"/>
      <c r="H1408" s="184"/>
      <c r="I1408" s="184"/>
      <c r="J1408" s="74"/>
      <c r="K1408" s="74">
        <f t="shared" si="220"/>
        <v>27923.137500000001</v>
      </c>
      <c r="L1408" s="74">
        <v>335077.65000000002</v>
      </c>
      <c r="M1408" s="177"/>
      <c r="N1408" s="84"/>
    </row>
    <row r="1409" spans="1:14" x14ac:dyDescent="0.25">
      <c r="A1409" s="69" t="s">
        <v>99</v>
      </c>
      <c r="B1409" s="180">
        <v>2721</v>
      </c>
      <c r="C1409" s="180" t="s">
        <v>101</v>
      </c>
      <c r="D1409" s="64" t="s">
        <v>147</v>
      </c>
      <c r="E1409" s="184"/>
      <c r="F1409" s="184"/>
      <c r="G1409" s="184"/>
      <c r="H1409" s="184"/>
      <c r="I1409" s="184"/>
      <c r="J1409" s="74"/>
      <c r="K1409" s="74">
        <f t="shared" si="220"/>
        <v>3987.9166666666665</v>
      </c>
      <c r="L1409" s="74">
        <v>47855</v>
      </c>
      <c r="M1409" s="177"/>
      <c r="N1409" s="84"/>
    </row>
    <row r="1410" spans="1:14" x14ac:dyDescent="0.25">
      <c r="A1410" s="69" t="s">
        <v>99</v>
      </c>
      <c r="B1410" s="180">
        <v>2911</v>
      </c>
      <c r="C1410" s="180" t="s">
        <v>101</v>
      </c>
      <c r="D1410" s="64" t="s">
        <v>148</v>
      </c>
      <c r="E1410" s="184"/>
      <c r="F1410" s="184"/>
      <c r="G1410" s="184"/>
      <c r="H1410" s="184"/>
      <c r="I1410" s="184"/>
      <c r="J1410" s="74"/>
      <c r="K1410" s="74">
        <f t="shared" si="220"/>
        <v>2202.9166666666665</v>
      </c>
      <c r="L1410" s="74">
        <v>26435</v>
      </c>
      <c r="M1410" s="177"/>
      <c r="N1410" s="84"/>
    </row>
    <row r="1411" spans="1:14" x14ac:dyDescent="0.25">
      <c r="A1411" s="69" t="s">
        <v>99</v>
      </c>
      <c r="B1411" s="180">
        <v>2961</v>
      </c>
      <c r="C1411" s="180" t="s">
        <v>101</v>
      </c>
      <c r="D1411" s="64" t="s">
        <v>431</v>
      </c>
      <c r="E1411" s="184"/>
      <c r="F1411" s="184"/>
      <c r="G1411" s="184"/>
      <c r="H1411" s="184"/>
      <c r="I1411" s="184"/>
      <c r="J1411" s="74"/>
      <c r="K1411" s="74">
        <f t="shared" si="220"/>
        <v>26083.524999999998</v>
      </c>
      <c r="L1411" s="74">
        <v>313002.3</v>
      </c>
      <c r="M1411" s="177"/>
      <c r="N1411" s="84"/>
    </row>
    <row r="1412" spans="1:14" ht="14.25" customHeight="1" x14ac:dyDescent="0.25">
      <c r="A1412" s="184"/>
      <c r="B1412" s="183"/>
      <c r="C1412" s="183"/>
      <c r="D1412" s="181"/>
      <c r="E1412" s="184" t="s">
        <v>123</v>
      </c>
      <c r="F1412" s="184"/>
      <c r="G1412" s="184"/>
      <c r="H1412" s="184"/>
      <c r="I1412" s="184"/>
      <c r="J1412" s="384"/>
      <c r="K1412" s="384">
        <f>SUM(K1402:K1411)</f>
        <v>319095.2958333334</v>
      </c>
      <c r="L1412" s="384">
        <f>SUM(L1402:L1411)</f>
        <v>3829143.55</v>
      </c>
      <c r="M1412" s="177"/>
      <c r="N1412" s="84"/>
    </row>
    <row r="1413" spans="1:14" x14ac:dyDescent="0.25">
      <c r="A1413" s="184"/>
      <c r="B1413" s="183"/>
      <c r="C1413" s="183"/>
      <c r="D1413" s="181"/>
      <c r="E1413" s="184"/>
      <c r="F1413" s="184"/>
      <c r="G1413" s="184"/>
      <c r="H1413" s="184"/>
      <c r="I1413" s="184"/>
      <c r="J1413" s="184"/>
      <c r="K1413" s="184"/>
      <c r="L1413" s="384"/>
      <c r="M1413" s="177"/>
      <c r="N1413" s="84"/>
    </row>
    <row r="1414" spans="1:14" x14ac:dyDescent="0.25">
      <c r="A1414" s="69" t="s">
        <v>99</v>
      </c>
      <c r="B1414" s="180">
        <v>3111</v>
      </c>
      <c r="C1414" s="180" t="s">
        <v>101</v>
      </c>
      <c r="D1414" s="64" t="s">
        <v>152</v>
      </c>
      <c r="E1414" s="184"/>
      <c r="F1414" s="184"/>
      <c r="G1414" s="184"/>
      <c r="H1414" s="184"/>
      <c r="I1414" s="184"/>
      <c r="J1414" s="74"/>
      <c r="K1414" s="74">
        <f t="shared" ref="K1414:K1422" si="221">L1414/12</f>
        <v>6417</v>
      </c>
      <c r="L1414" s="74">
        <v>77004</v>
      </c>
      <c r="M1414" s="177"/>
      <c r="N1414" s="84"/>
    </row>
    <row r="1415" spans="1:14" x14ac:dyDescent="0.25">
      <c r="A1415" s="69" t="s">
        <v>99</v>
      </c>
      <c r="B1415" s="180">
        <v>3131</v>
      </c>
      <c r="C1415" s="180" t="s">
        <v>101</v>
      </c>
      <c r="D1415" s="64" t="s">
        <v>155</v>
      </c>
      <c r="E1415" s="184"/>
      <c r="F1415" s="184"/>
      <c r="G1415" s="184"/>
      <c r="H1415" s="184"/>
      <c r="I1415" s="184"/>
      <c r="J1415" s="74"/>
      <c r="K1415" s="74">
        <f t="shared" si="221"/>
        <v>8646.0833333333339</v>
      </c>
      <c r="L1415" s="74">
        <v>103753</v>
      </c>
      <c r="M1415" s="177"/>
      <c r="N1415" s="84"/>
    </row>
    <row r="1416" spans="1:14" x14ac:dyDescent="0.25">
      <c r="A1416" s="69" t="s">
        <v>99</v>
      </c>
      <c r="B1416" s="180">
        <v>3141</v>
      </c>
      <c r="C1416" s="180" t="s">
        <v>101</v>
      </c>
      <c r="D1416" s="64" t="s">
        <v>156</v>
      </c>
      <c r="E1416" s="184"/>
      <c r="F1416" s="184"/>
      <c r="G1416" s="184"/>
      <c r="H1416" s="184"/>
      <c r="I1416" s="184"/>
      <c r="J1416" s="74"/>
      <c r="K1416" s="74">
        <f t="shared" si="221"/>
        <v>944</v>
      </c>
      <c r="L1416" s="74">
        <v>11328</v>
      </c>
      <c r="M1416" s="177"/>
      <c r="N1416" s="84"/>
    </row>
    <row r="1417" spans="1:14" x14ac:dyDescent="0.25">
      <c r="A1417" s="69" t="s">
        <v>99</v>
      </c>
      <c r="B1417" s="180">
        <v>3361</v>
      </c>
      <c r="C1417" s="180" t="s">
        <v>101</v>
      </c>
      <c r="D1417" s="64" t="s">
        <v>136</v>
      </c>
      <c r="E1417" s="184"/>
      <c r="F1417" s="184"/>
      <c r="G1417" s="184"/>
      <c r="H1417" s="184"/>
      <c r="I1417" s="184"/>
      <c r="J1417" s="74"/>
      <c r="K1417" s="74">
        <f t="shared" si="221"/>
        <v>2121.75</v>
      </c>
      <c r="L1417" s="74">
        <v>25461</v>
      </c>
      <c r="M1417" s="177"/>
      <c r="N1417" s="84"/>
    </row>
    <row r="1418" spans="1:14" x14ac:dyDescent="0.25">
      <c r="A1418" s="69" t="s">
        <v>99</v>
      </c>
      <c r="B1418" s="180">
        <v>3471</v>
      </c>
      <c r="C1418" s="180" t="s">
        <v>101</v>
      </c>
      <c r="D1418" s="64" t="s">
        <v>504</v>
      </c>
      <c r="E1418" s="184"/>
      <c r="F1418" s="184"/>
      <c r="G1418" s="184"/>
      <c r="H1418" s="184"/>
      <c r="I1418" s="184"/>
      <c r="J1418" s="74"/>
      <c r="K1418" s="74">
        <f t="shared" si="221"/>
        <v>2276.75</v>
      </c>
      <c r="L1418" s="74">
        <v>27321</v>
      </c>
      <c r="M1418" s="177"/>
      <c r="N1418" s="84"/>
    </row>
    <row r="1419" spans="1:14" x14ac:dyDescent="0.25">
      <c r="A1419" s="69" t="s">
        <v>99</v>
      </c>
      <c r="B1419" s="180">
        <v>3571</v>
      </c>
      <c r="C1419" s="180" t="s">
        <v>101</v>
      </c>
      <c r="D1419" s="64" t="s">
        <v>271</v>
      </c>
      <c r="E1419" s="184"/>
      <c r="F1419" s="184"/>
      <c r="G1419" s="184"/>
      <c r="H1419" s="184"/>
      <c r="I1419" s="184"/>
      <c r="J1419" s="74"/>
      <c r="K1419" s="74">
        <f t="shared" si="221"/>
        <v>31250.5</v>
      </c>
      <c r="L1419" s="74">
        <v>375006</v>
      </c>
      <c r="M1419" s="177"/>
      <c r="N1419" s="84"/>
    </row>
    <row r="1420" spans="1:14" x14ac:dyDescent="0.25">
      <c r="A1420" s="69" t="s">
        <v>99</v>
      </c>
      <c r="B1420" s="180">
        <v>3711</v>
      </c>
      <c r="C1420" s="180" t="s">
        <v>101</v>
      </c>
      <c r="D1420" s="64" t="s">
        <v>140</v>
      </c>
      <c r="E1420" s="184"/>
      <c r="F1420" s="184"/>
      <c r="G1420" s="184"/>
      <c r="H1420" s="184"/>
      <c r="I1420" s="184"/>
      <c r="J1420" s="74"/>
      <c r="K1420" s="74">
        <f t="shared" si="221"/>
        <v>1150</v>
      </c>
      <c r="L1420" s="74">
        <v>13800</v>
      </c>
      <c r="M1420" s="177"/>
      <c r="N1420" s="84"/>
    </row>
    <row r="1421" spans="1:14" x14ac:dyDescent="0.25">
      <c r="A1421" s="69" t="s">
        <v>99</v>
      </c>
      <c r="B1421" s="180">
        <v>3751</v>
      </c>
      <c r="C1421" s="180" t="s">
        <v>101</v>
      </c>
      <c r="D1421" s="64" t="s">
        <v>144</v>
      </c>
      <c r="E1421" s="184"/>
      <c r="F1421" s="184"/>
      <c r="G1421" s="184"/>
      <c r="H1421" s="184"/>
      <c r="I1421" s="184"/>
      <c r="J1421" s="74"/>
      <c r="K1421" s="74">
        <f t="shared" si="221"/>
        <v>887.5</v>
      </c>
      <c r="L1421" s="74">
        <v>10650</v>
      </c>
      <c r="M1421" s="177"/>
      <c r="N1421" s="84"/>
    </row>
    <row r="1422" spans="1:14" x14ac:dyDescent="0.25">
      <c r="A1422" s="69" t="s">
        <v>99</v>
      </c>
      <c r="B1422" s="183">
        <v>3821</v>
      </c>
      <c r="C1422" s="180" t="s">
        <v>101</v>
      </c>
      <c r="D1422" s="186" t="s">
        <v>397</v>
      </c>
      <c r="E1422" s="184"/>
      <c r="F1422" s="184"/>
      <c r="G1422" s="184"/>
      <c r="H1422" s="184"/>
      <c r="I1422" s="184"/>
      <c r="J1422" s="384"/>
      <c r="K1422" s="74">
        <f t="shared" si="221"/>
        <v>6666.666666666667</v>
      </c>
      <c r="L1422" s="385">
        <v>80000</v>
      </c>
      <c r="M1422" s="177"/>
      <c r="N1422" s="84"/>
    </row>
    <row r="1423" spans="1:14" x14ac:dyDescent="0.25">
      <c r="A1423" s="184"/>
      <c r="B1423" s="183"/>
      <c r="C1423" s="183"/>
      <c r="D1423" s="184"/>
      <c r="E1423" s="184" t="s">
        <v>123</v>
      </c>
      <c r="F1423" s="184"/>
      <c r="G1423" s="184"/>
      <c r="H1423" s="184"/>
      <c r="I1423" s="184"/>
      <c r="J1423" s="384"/>
      <c r="K1423" s="384">
        <f t="shared" ref="K1423:L1423" si="222">SUM(K1414:K1422)</f>
        <v>60360.25</v>
      </c>
      <c r="L1423" s="384">
        <f t="shared" si="222"/>
        <v>724323</v>
      </c>
      <c r="M1423" s="177"/>
      <c r="N1423" s="84"/>
    </row>
    <row r="1424" spans="1:14" x14ac:dyDescent="0.25">
      <c r="A1424" s="184"/>
      <c r="B1424" s="183"/>
      <c r="C1424" s="183"/>
      <c r="D1424" s="184"/>
      <c r="E1424" s="184"/>
      <c r="F1424" s="184"/>
      <c r="G1424" s="184"/>
      <c r="H1424" s="184"/>
      <c r="I1424" s="184"/>
      <c r="J1424" s="384"/>
      <c r="K1424" s="384"/>
      <c r="L1424" s="191"/>
      <c r="M1424" s="177"/>
      <c r="N1424" s="84"/>
    </row>
    <row r="1425" spans="1:14" x14ac:dyDescent="0.25">
      <c r="A1425" s="184"/>
      <c r="B1425" s="183"/>
      <c r="C1425" s="183"/>
      <c r="D1425" s="181"/>
      <c r="E1425" s="184" t="s">
        <v>146</v>
      </c>
      <c r="F1425" s="184"/>
      <c r="G1425" s="184"/>
      <c r="H1425" s="184"/>
      <c r="I1425" s="184"/>
      <c r="J1425" s="191"/>
      <c r="K1425" s="191">
        <f>SUM(K1400+K1412+K1423)</f>
        <v>2236079.6433333335</v>
      </c>
      <c r="L1425" s="191">
        <f>SUM(L1400+L1412+L1423)</f>
        <v>26832955.719999999</v>
      </c>
      <c r="M1425" s="177"/>
      <c r="N1425" s="84"/>
    </row>
    <row r="1426" spans="1:14" x14ac:dyDescent="0.25">
      <c r="A1426" s="362"/>
      <c r="B1426" s="361"/>
      <c r="C1426" s="360"/>
      <c r="D1426" s="359"/>
      <c r="E1426" s="184"/>
      <c r="F1426" s="184"/>
      <c r="G1426" s="184"/>
      <c r="H1426" s="184"/>
      <c r="I1426" s="184"/>
      <c r="J1426" s="184"/>
      <c r="K1426" s="184"/>
      <c r="L1426" s="372"/>
      <c r="M1426" s="177"/>
      <c r="N1426" s="84"/>
    </row>
    <row r="1427" spans="1:14" x14ac:dyDescent="0.25">
      <c r="A1427" s="359" t="s">
        <v>82</v>
      </c>
      <c r="B1427" s="361">
        <v>1</v>
      </c>
      <c r="C1427" s="360"/>
      <c r="D1427" s="359" t="s">
        <v>83</v>
      </c>
      <c r="E1427" s="184"/>
      <c r="F1427" s="184"/>
      <c r="G1427" s="184"/>
      <c r="H1427" s="184"/>
      <c r="I1427" s="184"/>
      <c r="J1427" s="184"/>
      <c r="K1427" s="184"/>
      <c r="L1427" s="372"/>
      <c r="M1427" s="177"/>
      <c r="N1427" s="84"/>
    </row>
    <row r="1428" spans="1:14" x14ac:dyDescent="0.25">
      <c r="A1428" s="359" t="s">
        <v>84</v>
      </c>
      <c r="B1428" s="361">
        <v>3</v>
      </c>
      <c r="C1428" s="360"/>
      <c r="D1428" s="359" t="s">
        <v>174</v>
      </c>
      <c r="E1428" s="184"/>
      <c r="F1428" s="184"/>
      <c r="G1428" s="184"/>
      <c r="H1428" s="184"/>
      <c r="I1428" s="184"/>
      <c r="J1428" s="184"/>
      <c r="K1428" s="184"/>
      <c r="L1428" s="184"/>
      <c r="M1428" s="177"/>
      <c r="N1428" s="84"/>
    </row>
    <row r="1429" spans="1:14" x14ac:dyDescent="0.25">
      <c r="A1429" s="359" t="s">
        <v>87</v>
      </c>
      <c r="B1429" s="361">
        <v>9</v>
      </c>
      <c r="C1429" s="360"/>
      <c r="D1429" s="359" t="s">
        <v>465</v>
      </c>
      <c r="E1429" s="184"/>
      <c r="F1429" s="184"/>
      <c r="G1429" s="184"/>
      <c r="H1429" s="184"/>
      <c r="I1429" s="184"/>
      <c r="J1429" s="184"/>
      <c r="K1429" s="184"/>
      <c r="L1429" s="184"/>
      <c r="M1429" s="177"/>
      <c r="N1429" s="84"/>
    </row>
    <row r="1430" spans="1:14" x14ac:dyDescent="0.25">
      <c r="A1430" s="359" t="s">
        <v>90</v>
      </c>
      <c r="B1430" s="360" t="s">
        <v>72</v>
      </c>
      <c r="C1430" s="360"/>
      <c r="D1430" s="184" t="s">
        <v>73</v>
      </c>
      <c r="E1430" s="184"/>
      <c r="F1430" s="184"/>
      <c r="G1430" s="184"/>
      <c r="H1430" s="184"/>
      <c r="I1430" s="184"/>
      <c r="J1430" s="184"/>
      <c r="K1430" s="184"/>
      <c r="L1430" s="184"/>
      <c r="M1430" s="177"/>
      <c r="N1430" s="84"/>
    </row>
    <row r="1431" spans="1:14" x14ac:dyDescent="0.25">
      <c r="A1431" s="359" t="s">
        <v>93</v>
      </c>
      <c r="B1431" s="360" t="s">
        <v>161</v>
      </c>
      <c r="C1431" s="360"/>
      <c r="D1431" s="184" t="s">
        <v>544</v>
      </c>
      <c r="E1431" s="184"/>
      <c r="F1431" s="184"/>
      <c r="G1431" s="184"/>
      <c r="H1431" s="184"/>
      <c r="I1431" s="184"/>
      <c r="J1431" s="184"/>
      <c r="K1431" s="184"/>
      <c r="L1431" s="184"/>
      <c r="M1431" s="177"/>
      <c r="N1431" s="84"/>
    </row>
    <row r="1432" spans="1:14" x14ac:dyDescent="0.25">
      <c r="A1432" s="359"/>
      <c r="B1432" s="360"/>
      <c r="C1432" s="69"/>
      <c r="D1432" s="184"/>
      <c r="E1432" s="181"/>
      <c r="F1432" s="181"/>
      <c r="G1432" s="181"/>
      <c r="H1432" s="181"/>
      <c r="I1432" s="181"/>
      <c r="J1432" s="181"/>
      <c r="K1432" s="181"/>
      <c r="L1432" s="181"/>
      <c r="M1432" s="177"/>
      <c r="N1432" s="84"/>
    </row>
    <row r="1433" spans="1:14" x14ac:dyDescent="0.25">
      <c r="A1433" s="184"/>
      <c r="B1433" s="361"/>
      <c r="C1433" s="364" t="s">
        <v>571</v>
      </c>
      <c r="D1433" s="184" t="s">
        <v>96</v>
      </c>
      <c r="E1433" s="184" t="s">
        <v>572</v>
      </c>
      <c r="F1433" s="184"/>
      <c r="G1433" s="184"/>
      <c r="H1433" s="184"/>
      <c r="I1433" s="184"/>
      <c r="J1433" s="184"/>
      <c r="K1433" s="184"/>
      <c r="L1433" s="191"/>
      <c r="M1433" s="177"/>
      <c r="N1433" s="84"/>
    </row>
    <row r="1434" spans="1:14" x14ac:dyDescent="0.25">
      <c r="A1434" s="184"/>
      <c r="B1434" s="361"/>
      <c r="C1434" s="364"/>
      <c r="D1434" s="184"/>
      <c r="E1434" s="184"/>
      <c r="F1434" s="184"/>
      <c r="G1434" s="184"/>
      <c r="H1434" s="184"/>
      <c r="I1434" s="184"/>
      <c r="J1434" s="184"/>
      <c r="K1434" s="184"/>
      <c r="L1434" s="191"/>
      <c r="M1434" s="177"/>
      <c r="N1434" s="84"/>
    </row>
    <row r="1435" spans="1:14" x14ac:dyDescent="0.25">
      <c r="A1435" s="69" t="s">
        <v>99</v>
      </c>
      <c r="B1435" s="180" t="s">
        <v>100</v>
      </c>
      <c r="C1435" s="180" t="s">
        <v>101</v>
      </c>
      <c r="D1435" s="64" t="s">
        <v>102</v>
      </c>
      <c r="E1435" s="181"/>
      <c r="F1435" s="181"/>
      <c r="G1435" s="181"/>
      <c r="H1435" s="181"/>
      <c r="I1435" s="181"/>
      <c r="J1435" s="182"/>
      <c r="K1435" s="182">
        <f t="shared" ref="K1435:K1443" si="223">L1435/12</f>
        <v>124742.64</v>
      </c>
      <c r="L1435" s="375">
        <v>1496911.68</v>
      </c>
      <c r="M1435" s="177"/>
      <c r="N1435" s="84"/>
    </row>
    <row r="1436" spans="1:14" x14ac:dyDescent="0.25">
      <c r="A1436" s="69" t="s">
        <v>99</v>
      </c>
      <c r="B1436" s="180" t="s">
        <v>106</v>
      </c>
      <c r="C1436" s="180" t="s">
        <v>101</v>
      </c>
      <c r="D1436" s="64" t="s">
        <v>107</v>
      </c>
      <c r="E1436" s="181"/>
      <c r="F1436" s="181"/>
      <c r="G1436" s="181"/>
      <c r="H1436" s="181"/>
      <c r="I1436" s="181"/>
      <c r="J1436" s="182"/>
      <c r="K1436" s="182">
        <f t="shared" si="223"/>
        <v>28566.399999999998</v>
      </c>
      <c r="L1436" s="375">
        <v>342796.79999999999</v>
      </c>
      <c r="M1436" s="177"/>
      <c r="N1436" s="84"/>
    </row>
    <row r="1437" spans="1:14" x14ac:dyDescent="0.25">
      <c r="A1437" s="69" t="s">
        <v>99</v>
      </c>
      <c r="B1437" s="180" t="s">
        <v>108</v>
      </c>
      <c r="C1437" s="180" t="s">
        <v>101</v>
      </c>
      <c r="D1437" s="64" t="s">
        <v>109</v>
      </c>
      <c r="E1437" s="181"/>
      <c r="F1437" s="181"/>
      <c r="G1437" s="181"/>
      <c r="H1437" s="181"/>
      <c r="I1437" s="181"/>
      <c r="J1437" s="182"/>
      <c r="K1437" s="182">
        <f t="shared" si="223"/>
        <v>147382.69999999998</v>
      </c>
      <c r="L1437" s="375">
        <v>1768592.4</v>
      </c>
      <c r="M1437" s="177"/>
      <c r="N1437" s="84"/>
    </row>
    <row r="1438" spans="1:14" x14ac:dyDescent="0.25">
      <c r="A1438" s="69" t="s">
        <v>99</v>
      </c>
      <c r="B1438" s="180" t="s">
        <v>110</v>
      </c>
      <c r="C1438" s="180" t="s">
        <v>101</v>
      </c>
      <c r="D1438" s="368" t="s">
        <v>111</v>
      </c>
      <c r="E1438" s="181"/>
      <c r="F1438" s="181"/>
      <c r="G1438" s="181"/>
      <c r="H1438" s="181"/>
      <c r="I1438" s="181"/>
      <c r="J1438" s="182"/>
      <c r="K1438" s="182">
        <f t="shared" si="223"/>
        <v>3454</v>
      </c>
      <c r="L1438" s="375">
        <v>41448</v>
      </c>
      <c r="M1438" s="177"/>
      <c r="N1438" s="84"/>
    </row>
    <row r="1439" spans="1:14" x14ac:dyDescent="0.25">
      <c r="A1439" s="69" t="s">
        <v>99</v>
      </c>
      <c r="B1439" s="180" t="s">
        <v>112</v>
      </c>
      <c r="C1439" s="180" t="s">
        <v>101</v>
      </c>
      <c r="D1439" s="64" t="s">
        <v>113</v>
      </c>
      <c r="E1439" s="181"/>
      <c r="F1439" s="181"/>
      <c r="G1439" s="181"/>
      <c r="H1439" s="181"/>
      <c r="I1439" s="181"/>
      <c r="J1439" s="182"/>
      <c r="K1439" s="182">
        <f t="shared" si="223"/>
        <v>3082.2616666666668</v>
      </c>
      <c r="L1439" s="375">
        <v>36987.14</v>
      </c>
      <c r="M1439" s="177"/>
      <c r="N1439" s="84"/>
    </row>
    <row r="1440" spans="1:14" x14ac:dyDescent="0.25">
      <c r="A1440" s="69" t="s">
        <v>99</v>
      </c>
      <c r="B1440" s="180" t="s">
        <v>114</v>
      </c>
      <c r="C1440" s="180" t="s">
        <v>101</v>
      </c>
      <c r="D1440" s="64" t="s">
        <v>115</v>
      </c>
      <c r="E1440" s="181"/>
      <c r="F1440" s="181"/>
      <c r="G1440" s="181"/>
      <c r="H1440" s="181"/>
      <c r="I1440" s="181"/>
      <c r="J1440" s="182"/>
      <c r="K1440" s="182">
        <f t="shared" si="223"/>
        <v>60435.184166666666</v>
      </c>
      <c r="L1440" s="375">
        <v>725222.21</v>
      </c>
      <c r="M1440" s="177"/>
      <c r="N1440" s="84"/>
    </row>
    <row r="1441" spans="1:14" x14ac:dyDescent="0.25">
      <c r="A1441" s="69" t="s">
        <v>99</v>
      </c>
      <c r="B1441" s="180" t="s">
        <v>117</v>
      </c>
      <c r="C1441" s="180" t="s">
        <v>101</v>
      </c>
      <c r="D1441" s="64" t="s">
        <v>118</v>
      </c>
      <c r="E1441" s="181"/>
      <c r="F1441" s="181"/>
      <c r="G1441" s="181"/>
      <c r="H1441" s="181"/>
      <c r="I1441" s="181"/>
      <c r="J1441" s="182"/>
      <c r="K1441" s="182">
        <f t="shared" si="223"/>
        <v>110808.38</v>
      </c>
      <c r="L1441" s="375">
        <v>1329700.56</v>
      </c>
      <c r="M1441" s="177"/>
      <c r="N1441" s="84"/>
    </row>
    <row r="1442" spans="1:14" x14ac:dyDescent="0.25">
      <c r="A1442" s="69" t="s">
        <v>99</v>
      </c>
      <c r="B1442" s="180" t="s">
        <v>119</v>
      </c>
      <c r="C1442" s="180" t="s">
        <v>101</v>
      </c>
      <c r="D1442" s="64" t="s">
        <v>120</v>
      </c>
      <c r="E1442" s="184"/>
      <c r="F1442" s="184"/>
      <c r="G1442" s="184"/>
      <c r="H1442" s="184"/>
      <c r="I1442" s="184"/>
      <c r="J1442" s="182"/>
      <c r="K1442" s="182">
        <f t="shared" si="223"/>
        <v>11400</v>
      </c>
      <c r="L1442" s="375">
        <v>136800</v>
      </c>
      <c r="M1442" s="177"/>
      <c r="N1442" s="84"/>
    </row>
    <row r="1443" spans="1:14" x14ac:dyDescent="0.25">
      <c r="A1443" s="69" t="s">
        <v>99</v>
      </c>
      <c r="B1443" s="180" t="s">
        <v>121</v>
      </c>
      <c r="C1443" s="180" t="s">
        <v>101</v>
      </c>
      <c r="D1443" s="64" t="s">
        <v>122</v>
      </c>
      <c r="E1443" s="184"/>
      <c r="F1443" s="184"/>
      <c r="G1443" s="184"/>
      <c r="H1443" s="184"/>
      <c r="I1443" s="184"/>
      <c r="J1443" s="182"/>
      <c r="K1443" s="182">
        <f t="shared" si="223"/>
        <v>10150.833333333334</v>
      </c>
      <c r="L1443" s="375">
        <v>121810</v>
      </c>
      <c r="M1443" s="177"/>
      <c r="N1443" s="84"/>
    </row>
    <row r="1444" spans="1:14" x14ac:dyDescent="0.25">
      <c r="A1444" s="184"/>
      <c r="B1444" s="361"/>
      <c r="C1444" s="183"/>
      <c r="D1444" s="184"/>
      <c r="E1444" s="184" t="s">
        <v>123</v>
      </c>
      <c r="F1444" s="184"/>
      <c r="G1444" s="184"/>
      <c r="H1444" s="184"/>
      <c r="I1444" s="184"/>
      <c r="J1444" s="185"/>
      <c r="K1444" s="185">
        <f t="shared" ref="K1444:L1444" si="224">SUM(K1435:K1443)</f>
        <v>500022.39916666661</v>
      </c>
      <c r="L1444" s="185">
        <f t="shared" si="224"/>
        <v>6000268.790000001</v>
      </c>
      <c r="M1444" s="177"/>
      <c r="N1444" s="84"/>
    </row>
    <row r="1445" spans="1:14" x14ac:dyDescent="0.25">
      <c r="A1445" s="184"/>
      <c r="B1445" s="361"/>
      <c r="C1445" s="183"/>
      <c r="D1445" s="184"/>
      <c r="E1445" s="184"/>
      <c r="F1445" s="184"/>
      <c r="G1445" s="184"/>
      <c r="H1445" s="184"/>
      <c r="I1445" s="184"/>
      <c r="J1445" s="185"/>
      <c r="K1445" s="185"/>
      <c r="L1445" s="185"/>
      <c r="M1445" s="177"/>
      <c r="N1445" s="84"/>
    </row>
    <row r="1446" spans="1:14" x14ac:dyDescent="0.25">
      <c r="A1446" s="69" t="s">
        <v>99</v>
      </c>
      <c r="B1446" s="180">
        <v>2111</v>
      </c>
      <c r="C1446" s="180" t="s">
        <v>101</v>
      </c>
      <c r="D1446" s="64" t="s">
        <v>125</v>
      </c>
      <c r="E1446" s="184"/>
      <c r="F1446" s="184"/>
      <c r="G1446" s="184"/>
      <c r="H1446" s="184"/>
      <c r="I1446" s="184"/>
      <c r="J1446" s="74"/>
      <c r="K1446" s="74">
        <f t="shared" ref="K1446:K1451" si="225">L1446/12</f>
        <v>1423.75</v>
      </c>
      <c r="L1446" s="182">
        <v>17085</v>
      </c>
      <c r="M1446" s="177"/>
      <c r="N1446" s="84"/>
    </row>
    <row r="1447" spans="1:14" x14ac:dyDescent="0.25">
      <c r="A1447" s="69" t="s">
        <v>99</v>
      </c>
      <c r="B1447" s="180">
        <v>2141</v>
      </c>
      <c r="C1447" s="180" t="s">
        <v>101</v>
      </c>
      <c r="D1447" s="64" t="s">
        <v>168</v>
      </c>
      <c r="E1447" s="184"/>
      <c r="F1447" s="184"/>
      <c r="G1447" s="184"/>
      <c r="H1447" s="184"/>
      <c r="I1447" s="184"/>
      <c r="J1447" s="74"/>
      <c r="K1447" s="74">
        <f t="shared" si="225"/>
        <v>1451</v>
      </c>
      <c r="L1447" s="182">
        <v>17412</v>
      </c>
      <c r="M1447" s="177"/>
      <c r="N1447" s="84"/>
    </row>
    <row r="1448" spans="1:14" x14ac:dyDescent="0.25">
      <c r="A1448" s="69" t="s">
        <v>99</v>
      </c>
      <c r="B1448" s="180">
        <v>2161</v>
      </c>
      <c r="C1448" s="180" t="s">
        <v>101</v>
      </c>
      <c r="D1448" s="64" t="s">
        <v>128</v>
      </c>
      <c r="E1448" s="184"/>
      <c r="F1448" s="184"/>
      <c r="G1448" s="184"/>
      <c r="H1448" s="184"/>
      <c r="I1448" s="184"/>
      <c r="J1448" s="74"/>
      <c r="K1448" s="74">
        <f t="shared" si="225"/>
        <v>833.66666666666663</v>
      </c>
      <c r="L1448" s="182">
        <v>10004</v>
      </c>
      <c r="M1448" s="177"/>
      <c r="N1448" s="84"/>
    </row>
    <row r="1449" spans="1:14" x14ac:dyDescent="0.25">
      <c r="A1449" s="69" t="s">
        <v>99</v>
      </c>
      <c r="B1449" s="180">
        <v>2611</v>
      </c>
      <c r="C1449" s="180" t="s">
        <v>101</v>
      </c>
      <c r="D1449" s="64" t="s">
        <v>129</v>
      </c>
      <c r="E1449" s="184"/>
      <c r="F1449" s="184"/>
      <c r="G1449" s="184"/>
      <c r="H1449" s="184"/>
      <c r="I1449" s="184"/>
      <c r="J1449" s="74"/>
      <c r="K1449" s="74">
        <f t="shared" si="225"/>
        <v>5310.8833333333332</v>
      </c>
      <c r="L1449" s="182">
        <v>63730.6</v>
      </c>
      <c r="M1449" s="177"/>
      <c r="N1449" s="84"/>
    </row>
    <row r="1450" spans="1:14" x14ac:dyDescent="0.25">
      <c r="A1450" s="69" t="s">
        <v>99</v>
      </c>
      <c r="B1450" s="180">
        <v>2911</v>
      </c>
      <c r="C1450" s="180" t="s">
        <v>101</v>
      </c>
      <c r="D1450" s="64" t="s">
        <v>148</v>
      </c>
      <c r="E1450" s="184"/>
      <c r="F1450" s="184"/>
      <c r="G1450" s="184"/>
      <c r="H1450" s="184"/>
      <c r="I1450" s="184"/>
      <c r="J1450" s="74"/>
      <c r="K1450" s="74">
        <f t="shared" si="225"/>
        <v>1424.3166666666666</v>
      </c>
      <c r="L1450" s="182">
        <v>17091.8</v>
      </c>
      <c r="M1450" s="177"/>
      <c r="N1450" s="84"/>
    </row>
    <row r="1451" spans="1:14" x14ac:dyDescent="0.25">
      <c r="A1451" s="69" t="s">
        <v>99</v>
      </c>
      <c r="B1451" s="180">
        <v>2961</v>
      </c>
      <c r="C1451" s="180" t="s">
        <v>101</v>
      </c>
      <c r="D1451" s="64" t="s">
        <v>431</v>
      </c>
      <c r="E1451" s="184"/>
      <c r="F1451" s="184"/>
      <c r="G1451" s="184"/>
      <c r="H1451" s="184"/>
      <c r="I1451" s="184"/>
      <c r="J1451" s="74"/>
      <c r="K1451" s="74">
        <f t="shared" si="225"/>
        <v>2273.75</v>
      </c>
      <c r="L1451" s="182">
        <v>27285</v>
      </c>
      <c r="M1451" s="177"/>
      <c r="N1451" s="84"/>
    </row>
    <row r="1452" spans="1:14" x14ac:dyDescent="0.25">
      <c r="A1452" s="184"/>
      <c r="B1452" s="183"/>
      <c r="C1452" s="183"/>
      <c r="D1452" s="181"/>
      <c r="E1452" s="184" t="s">
        <v>123</v>
      </c>
      <c r="F1452" s="184"/>
      <c r="G1452" s="184"/>
      <c r="H1452" s="184"/>
      <c r="I1452" s="184"/>
      <c r="J1452" s="384"/>
      <c r="K1452" s="384">
        <f>SUM(K1446:K1451)</f>
        <v>12717.366666666665</v>
      </c>
      <c r="L1452" s="384">
        <f>SUM(L1446:L1451)</f>
        <v>152608.40000000002</v>
      </c>
      <c r="M1452" s="177"/>
      <c r="N1452" s="84"/>
    </row>
    <row r="1453" spans="1:14" x14ac:dyDescent="0.25">
      <c r="A1453" s="184"/>
      <c r="B1453" s="183"/>
      <c r="C1453" s="183"/>
      <c r="D1453" s="181"/>
      <c r="E1453" s="184"/>
      <c r="F1453" s="184"/>
      <c r="G1453" s="184"/>
      <c r="H1453" s="184"/>
      <c r="I1453" s="184"/>
      <c r="J1453" s="184"/>
      <c r="K1453" s="184"/>
      <c r="L1453" s="384"/>
      <c r="M1453" s="177"/>
      <c r="N1453" s="84"/>
    </row>
    <row r="1454" spans="1:14" x14ac:dyDescent="0.25">
      <c r="A1454" s="69" t="s">
        <v>575</v>
      </c>
      <c r="B1454" s="180">
        <v>3131</v>
      </c>
      <c r="C1454" s="180" t="s">
        <v>101</v>
      </c>
      <c r="D1454" s="64" t="s">
        <v>155</v>
      </c>
      <c r="E1454" s="181"/>
      <c r="F1454" s="184"/>
      <c r="G1454" s="184"/>
      <c r="H1454" s="184"/>
      <c r="I1454" s="184"/>
      <c r="J1454" s="74"/>
      <c r="K1454" s="74">
        <f t="shared" ref="K1454:K1459" si="226">L1454/12</f>
        <v>1875</v>
      </c>
      <c r="L1454" s="182">
        <v>22500</v>
      </c>
      <c r="M1454" s="177"/>
      <c r="N1454" s="84"/>
    </row>
    <row r="1455" spans="1:14" x14ac:dyDescent="0.25">
      <c r="A1455" s="69" t="s">
        <v>99</v>
      </c>
      <c r="B1455" s="180">
        <v>3221</v>
      </c>
      <c r="C1455" s="180" t="s">
        <v>101</v>
      </c>
      <c r="D1455" s="64" t="s">
        <v>160</v>
      </c>
      <c r="E1455" s="181"/>
      <c r="F1455" s="184"/>
      <c r="G1455" s="184"/>
      <c r="H1455" s="184"/>
      <c r="I1455" s="184"/>
      <c r="J1455" s="74"/>
      <c r="K1455" s="74">
        <f t="shared" si="226"/>
        <v>69602.916666666672</v>
      </c>
      <c r="L1455" s="182">
        <v>835235</v>
      </c>
      <c r="M1455" s="177"/>
      <c r="N1455" s="84"/>
    </row>
    <row r="1456" spans="1:14" x14ac:dyDescent="0.25">
      <c r="A1456" s="69" t="s">
        <v>99</v>
      </c>
      <c r="B1456" s="180">
        <v>3361</v>
      </c>
      <c r="C1456" s="180" t="s">
        <v>101</v>
      </c>
      <c r="D1456" s="64" t="s">
        <v>136</v>
      </c>
      <c r="E1456" s="181"/>
      <c r="F1456" s="184"/>
      <c r="G1456" s="184"/>
      <c r="H1456" s="184"/>
      <c r="I1456" s="184"/>
      <c r="J1456" s="74"/>
      <c r="K1456" s="74">
        <f t="shared" si="226"/>
        <v>1569</v>
      </c>
      <c r="L1456" s="182">
        <v>18828</v>
      </c>
      <c r="M1456" s="177"/>
      <c r="N1456" s="84"/>
    </row>
    <row r="1457" spans="1:14" x14ac:dyDescent="0.25">
      <c r="A1457" s="69" t="s">
        <v>99</v>
      </c>
      <c r="B1457" s="180">
        <v>3711</v>
      </c>
      <c r="C1457" s="180" t="s">
        <v>101</v>
      </c>
      <c r="D1457" s="64" t="s">
        <v>140</v>
      </c>
      <c r="E1457" s="181"/>
      <c r="F1457" s="181"/>
      <c r="G1457" s="181"/>
      <c r="H1457" s="181"/>
      <c r="I1457" s="181"/>
      <c r="J1457" s="74"/>
      <c r="K1457" s="74">
        <f t="shared" si="226"/>
        <v>1062.5</v>
      </c>
      <c r="L1457" s="182">
        <v>12750</v>
      </c>
      <c r="M1457" s="177"/>
      <c r="N1457" s="84"/>
    </row>
    <row r="1458" spans="1:14" x14ac:dyDescent="0.25">
      <c r="A1458" s="69" t="s">
        <v>99</v>
      </c>
      <c r="B1458" s="180">
        <v>3721</v>
      </c>
      <c r="C1458" s="180" t="s">
        <v>101</v>
      </c>
      <c r="D1458" s="64" t="s">
        <v>142</v>
      </c>
      <c r="E1458" s="181"/>
      <c r="F1458" s="181"/>
      <c r="G1458" s="181"/>
      <c r="H1458" s="181"/>
      <c r="I1458" s="181"/>
      <c r="J1458" s="74"/>
      <c r="K1458" s="74">
        <f t="shared" si="226"/>
        <v>833.33333333333337</v>
      </c>
      <c r="L1458" s="182">
        <v>10000</v>
      </c>
      <c r="M1458" s="177"/>
      <c r="N1458" s="84"/>
    </row>
    <row r="1459" spans="1:14" x14ac:dyDescent="0.25">
      <c r="A1459" s="69" t="s">
        <v>99</v>
      </c>
      <c r="B1459" s="180">
        <v>3751</v>
      </c>
      <c r="C1459" s="180" t="s">
        <v>101</v>
      </c>
      <c r="D1459" s="64" t="s">
        <v>144</v>
      </c>
      <c r="E1459" s="181"/>
      <c r="F1459" s="184"/>
      <c r="G1459" s="184"/>
      <c r="H1459" s="184"/>
      <c r="I1459" s="184"/>
      <c r="J1459" s="74"/>
      <c r="K1459" s="74">
        <f t="shared" si="226"/>
        <v>1093.75</v>
      </c>
      <c r="L1459" s="182">
        <v>13125</v>
      </c>
      <c r="M1459" s="177"/>
      <c r="N1459" s="84"/>
    </row>
    <row r="1460" spans="1:14" x14ac:dyDescent="0.25">
      <c r="A1460" s="184"/>
      <c r="B1460" s="183"/>
      <c r="C1460" s="183"/>
      <c r="D1460" s="184"/>
      <c r="E1460" s="184" t="s">
        <v>123</v>
      </c>
      <c r="F1460" s="184"/>
      <c r="G1460" s="184"/>
      <c r="H1460" s="184"/>
      <c r="I1460" s="184"/>
      <c r="J1460" s="384"/>
      <c r="K1460" s="384">
        <f t="shared" ref="K1460:L1460" si="227">SUM(K1454:K1459)</f>
        <v>76036.5</v>
      </c>
      <c r="L1460" s="384">
        <f t="shared" si="227"/>
        <v>912438</v>
      </c>
      <c r="M1460" s="177"/>
      <c r="N1460" s="84"/>
    </row>
    <row r="1461" spans="1:14" x14ac:dyDescent="0.25">
      <c r="A1461" s="184"/>
      <c r="B1461" s="183"/>
      <c r="C1461" s="183"/>
      <c r="D1461" s="184"/>
      <c r="E1461" s="184"/>
      <c r="F1461" s="184"/>
      <c r="G1461" s="184"/>
      <c r="H1461" s="184"/>
      <c r="I1461" s="184"/>
      <c r="J1461" s="384"/>
      <c r="K1461" s="384"/>
      <c r="L1461" s="191"/>
      <c r="M1461" s="177"/>
      <c r="N1461" s="84"/>
    </row>
    <row r="1462" spans="1:14" x14ac:dyDescent="0.25">
      <c r="A1462" s="184"/>
      <c r="B1462" s="183"/>
      <c r="C1462" s="183"/>
      <c r="D1462" s="181"/>
      <c r="E1462" s="184" t="s">
        <v>146</v>
      </c>
      <c r="F1462" s="184"/>
      <c r="G1462" s="184"/>
      <c r="H1462" s="184"/>
      <c r="I1462" s="184"/>
      <c r="J1462" s="191"/>
      <c r="K1462" s="191">
        <f>SUM(K1444+K1452+K1460)</f>
        <v>588776.26583333325</v>
      </c>
      <c r="L1462" s="191">
        <f>SUM(L1444+L1452+L1460)</f>
        <v>7065315.1900000013</v>
      </c>
      <c r="M1462" s="177"/>
      <c r="N1462" s="84"/>
    </row>
    <row r="1463" spans="1:14" x14ac:dyDescent="0.25">
      <c r="A1463" s="184"/>
      <c r="B1463" s="183"/>
      <c r="C1463" s="183"/>
      <c r="D1463" s="184"/>
      <c r="E1463" s="184"/>
      <c r="F1463" s="184"/>
      <c r="G1463" s="184"/>
      <c r="H1463" s="184"/>
      <c r="I1463" s="184"/>
      <c r="J1463" s="384"/>
      <c r="K1463" s="384"/>
      <c r="L1463" s="384"/>
      <c r="M1463" s="177"/>
      <c r="N1463" s="84"/>
    </row>
    <row r="1464" spans="1:14" x14ac:dyDescent="0.25">
      <c r="A1464" s="184"/>
      <c r="B1464" s="183"/>
      <c r="C1464" s="183"/>
      <c r="D1464" s="184"/>
      <c r="E1464" s="184" t="s">
        <v>173</v>
      </c>
      <c r="F1464" s="181"/>
      <c r="G1464" s="181"/>
      <c r="H1464" s="181"/>
      <c r="I1464" s="181"/>
      <c r="J1464" s="191"/>
      <c r="K1464" s="191">
        <f>SUM(K1462+K1425+K1381+K1345+K1310+K1275+K1244+K1210)</f>
        <v>7159648.8966666656</v>
      </c>
      <c r="L1464" s="191">
        <f>SUM(L1462+L1425+L1381+L1345+L1310+L1275+L1244+L1210)</f>
        <v>85915786.760000005</v>
      </c>
      <c r="M1464" s="177"/>
      <c r="N1464" s="84"/>
    </row>
    <row r="1465" spans="1:14" x14ac:dyDescent="0.25">
      <c r="A1465" s="184"/>
      <c r="B1465" s="183"/>
      <c r="C1465" s="183"/>
      <c r="D1465" s="184"/>
      <c r="E1465" s="184"/>
      <c r="F1465" s="184"/>
      <c r="G1465" s="184"/>
      <c r="H1465" s="184"/>
      <c r="I1465" s="184"/>
      <c r="J1465" s="191"/>
      <c r="K1465" s="191"/>
      <c r="L1465" s="191"/>
      <c r="M1465" s="177"/>
      <c r="N1465" s="84"/>
    </row>
    <row r="1466" spans="1:14" x14ac:dyDescent="0.25">
      <c r="A1466" s="359" t="s">
        <v>82</v>
      </c>
      <c r="B1466" s="361">
        <v>1</v>
      </c>
      <c r="C1466" s="360"/>
      <c r="D1466" s="359" t="s">
        <v>83</v>
      </c>
      <c r="E1466" s="184"/>
      <c r="F1466" s="184"/>
      <c r="G1466" s="184"/>
      <c r="H1466" s="184"/>
      <c r="I1466" s="184"/>
      <c r="J1466" s="191"/>
      <c r="K1466" s="191"/>
      <c r="L1466" s="191"/>
      <c r="M1466" s="177"/>
      <c r="N1466" s="84"/>
    </row>
    <row r="1467" spans="1:14" x14ac:dyDescent="0.25">
      <c r="A1467" s="359" t="s">
        <v>84</v>
      </c>
      <c r="B1467" s="361">
        <v>3</v>
      </c>
      <c r="C1467" s="360"/>
      <c r="D1467" s="359" t="s">
        <v>174</v>
      </c>
      <c r="E1467" s="184"/>
      <c r="F1467" s="184"/>
      <c r="G1467" s="184"/>
      <c r="H1467" s="184"/>
      <c r="I1467" s="184"/>
      <c r="J1467" s="191"/>
      <c r="K1467" s="191"/>
      <c r="L1467" s="191"/>
      <c r="M1467" s="177"/>
      <c r="N1467" s="84"/>
    </row>
    <row r="1468" spans="1:14" x14ac:dyDescent="0.25">
      <c r="A1468" s="359" t="s">
        <v>87</v>
      </c>
      <c r="B1468" s="361">
        <v>9</v>
      </c>
      <c r="C1468" s="360"/>
      <c r="D1468" s="359" t="s">
        <v>465</v>
      </c>
      <c r="E1468" s="184"/>
      <c r="F1468" s="184"/>
      <c r="G1468" s="184"/>
      <c r="H1468" s="184"/>
      <c r="I1468" s="184"/>
      <c r="J1468" s="191"/>
      <c r="K1468" s="191"/>
      <c r="L1468" s="191"/>
      <c r="M1468" s="177"/>
      <c r="N1468" s="84"/>
    </row>
    <row r="1469" spans="1:14" x14ac:dyDescent="0.25">
      <c r="A1469" s="359" t="s">
        <v>90</v>
      </c>
      <c r="B1469" s="360" t="s">
        <v>72</v>
      </c>
      <c r="C1469" s="360"/>
      <c r="D1469" s="184" t="s">
        <v>73</v>
      </c>
      <c r="E1469" s="184"/>
      <c r="F1469" s="184"/>
      <c r="G1469" s="184"/>
      <c r="H1469" s="184"/>
      <c r="I1469" s="184"/>
      <c r="J1469" s="184"/>
      <c r="K1469" s="184"/>
      <c r="L1469" s="372"/>
      <c r="M1469" s="177"/>
      <c r="N1469" s="84"/>
    </row>
    <row r="1470" spans="1:14" x14ac:dyDescent="0.25">
      <c r="A1470" s="359" t="s">
        <v>93</v>
      </c>
      <c r="B1470" s="360" t="s">
        <v>378</v>
      </c>
      <c r="C1470" s="360"/>
      <c r="D1470" s="184" t="s">
        <v>465</v>
      </c>
      <c r="E1470" s="184"/>
      <c r="F1470" s="184"/>
      <c r="G1470" s="184"/>
      <c r="H1470" s="184"/>
      <c r="I1470" s="184"/>
      <c r="J1470" s="184"/>
      <c r="K1470" s="184"/>
      <c r="L1470" s="372"/>
      <c r="M1470" s="177"/>
      <c r="N1470" s="84"/>
    </row>
    <row r="1471" spans="1:14" x14ac:dyDescent="0.25">
      <c r="A1471" s="69"/>
      <c r="B1471" s="183"/>
      <c r="C1471" s="69"/>
      <c r="D1471" s="360"/>
      <c r="E1471" s="184"/>
      <c r="F1471" s="184"/>
      <c r="G1471" s="184"/>
      <c r="H1471" s="181"/>
      <c r="I1471" s="181"/>
      <c r="J1471" s="181"/>
      <c r="K1471" s="181"/>
      <c r="L1471" s="372"/>
      <c r="M1471" s="177"/>
      <c r="N1471" s="84"/>
    </row>
    <row r="1472" spans="1:14" x14ac:dyDescent="0.25">
      <c r="A1472" s="69"/>
      <c r="B1472" s="183"/>
      <c r="C1472" s="364" t="s">
        <v>579</v>
      </c>
      <c r="D1472" s="359" t="s">
        <v>96</v>
      </c>
      <c r="E1472" s="365" t="s">
        <v>580</v>
      </c>
      <c r="F1472" s="184"/>
      <c r="G1472" s="184"/>
      <c r="H1472" s="181"/>
      <c r="I1472" s="181"/>
      <c r="J1472" s="181"/>
      <c r="K1472" s="181"/>
      <c r="L1472" s="372"/>
      <c r="M1472" s="177"/>
      <c r="N1472" s="84"/>
    </row>
    <row r="1473" spans="1:14" x14ac:dyDescent="0.25">
      <c r="A1473" s="69"/>
      <c r="B1473" s="183"/>
      <c r="C1473" s="69"/>
      <c r="D1473" s="69"/>
      <c r="E1473" s="181"/>
      <c r="F1473" s="181"/>
      <c r="G1473" s="181"/>
      <c r="H1473" s="181"/>
      <c r="I1473" s="181"/>
      <c r="J1473" s="181"/>
      <c r="K1473" s="181"/>
      <c r="L1473" s="372"/>
      <c r="M1473" s="177"/>
      <c r="N1473" s="84"/>
    </row>
    <row r="1474" spans="1:14" x14ac:dyDescent="0.25">
      <c r="A1474" s="69" t="s">
        <v>99</v>
      </c>
      <c r="B1474" s="180" t="s">
        <v>100</v>
      </c>
      <c r="C1474" s="180" t="s">
        <v>101</v>
      </c>
      <c r="D1474" s="368" t="s">
        <v>102</v>
      </c>
      <c r="E1474" s="181"/>
      <c r="F1474" s="181"/>
      <c r="G1474" s="181"/>
      <c r="H1474" s="181"/>
      <c r="I1474" s="181"/>
      <c r="J1474" s="182"/>
      <c r="K1474" s="182">
        <f t="shared" ref="K1474:K1482" si="228">L1474/12</f>
        <v>141306.98000000001</v>
      </c>
      <c r="L1474" s="375">
        <v>1695683.76</v>
      </c>
      <c r="M1474" s="177"/>
      <c r="N1474" s="84"/>
    </row>
    <row r="1475" spans="1:14" x14ac:dyDescent="0.25">
      <c r="A1475" s="69" t="s">
        <v>99</v>
      </c>
      <c r="B1475" s="180" t="s">
        <v>106</v>
      </c>
      <c r="C1475" s="180" t="s">
        <v>101</v>
      </c>
      <c r="D1475" s="368" t="s">
        <v>107</v>
      </c>
      <c r="E1475" s="181"/>
      <c r="F1475" s="181"/>
      <c r="G1475" s="181"/>
      <c r="H1475" s="181"/>
      <c r="I1475" s="181"/>
      <c r="J1475" s="182"/>
      <c r="K1475" s="182">
        <f t="shared" si="228"/>
        <v>36507.94</v>
      </c>
      <c r="L1475" s="375">
        <v>438095.28</v>
      </c>
      <c r="M1475" s="177"/>
      <c r="N1475" s="84"/>
    </row>
    <row r="1476" spans="1:14" x14ac:dyDescent="0.25">
      <c r="A1476" s="69" t="s">
        <v>99</v>
      </c>
      <c r="B1476" s="180" t="s">
        <v>108</v>
      </c>
      <c r="C1476" s="180" t="s">
        <v>101</v>
      </c>
      <c r="D1476" s="353" t="s">
        <v>581</v>
      </c>
      <c r="E1476" s="181"/>
      <c r="F1476" s="181"/>
      <c r="G1476" s="181"/>
      <c r="H1476" s="181"/>
      <c r="I1476" s="181"/>
      <c r="J1476" s="182"/>
      <c r="K1476" s="182">
        <f t="shared" si="228"/>
        <v>25757.200000000001</v>
      </c>
      <c r="L1476" s="375">
        <v>309086.40000000002</v>
      </c>
      <c r="M1476" s="177"/>
      <c r="N1476" s="84"/>
    </row>
    <row r="1477" spans="1:14" x14ac:dyDescent="0.25">
      <c r="A1477" s="69" t="s">
        <v>99</v>
      </c>
      <c r="B1477" s="180" t="s">
        <v>110</v>
      </c>
      <c r="C1477" s="180" t="s">
        <v>101</v>
      </c>
      <c r="D1477" s="368" t="s">
        <v>111</v>
      </c>
      <c r="E1477" s="181"/>
      <c r="F1477" s="181"/>
      <c r="G1477" s="181"/>
      <c r="H1477" s="181"/>
      <c r="I1477" s="181"/>
      <c r="J1477" s="182"/>
      <c r="K1477" s="182">
        <f t="shared" si="228"/>
        <v>1977</v>
      </c>
      <c r="L1477" s="375">
        <v>23724</v>
      </c>
      <c r="M1477" s="177"/>
      <c r="N1477" s="84"/>
    </row>
    <row r="1478" spans="1:14" x14ac:dyDescent="0.25">
      <c r="A1478" s="69" t="s">
        <v>99</v>
      </c>
      <c r="B1478" s="180" t="s">
        <v>112</v>
      </c>
      <c r="C1478" s="180" t="s">
        <v>101</v>
      </c>
      <c r="D1478" s="368" t="s">
        <v>113</v>
      </c>
      <c r="E1478" s="181"/>
      <c r="F1478" s="181"/>
      <c r="G1478" s="181"/>
      <c r="H1478" s="181"/>
      <c r="I1478" s="181"/>
      <c r="J1478" s="182"/>
      <c r="K1478" s="182">
        <f t="shared" si="228"/>
        <v>3852.6616666666669</v>
      </c>
      <c r="L1478" s="375">
        <v>46231.94</v>
      </c>
      <c r="M1478" s="177"/>
      <c r="N1478" s="84"/>
    </row>
    <row r="1479" spans="1:14" x14ac:dyDescent="0.25">
      <c r="A1479" s="69" t="s">
        <v>99</v>
      </c>
      <c r="B1479" s="180" t="s">
        <v>114</v>
      </c>
      <c r="C1479" s="180" t="s">
        <v>101</v>
      </c>
      <c r="D1479" s="368" t="s">
        <v>115</v>
      </c>
      <c r="E1479" s="181"/>
      <c r="F1479" s="181"/>
      <c r="G1479" s="181"/>
      <c r="H1479" s="181"/>
      <c r="I1479" s="181"/>
      <c r="J1479" s="182"/>
      <c r="K1479" s="182">
        <f t="shared" si="228"/>
        <v>44943.331666666665</v>
      </c>
      <c r="L1479" s="375">
        <v>539319.98</v>
      </c>
      <c r="M1479" s="177"/>
      <c r="N1479" s="84"/>
    </row>
    <row r="1480" spans="1:14" x14ac:dyDescent="0.25">
      <c r="A1480" s="69" t="s">
        <v>99</v>
      </c>
      <c r="B1480" s="180" t="s">
        <v>117</v>
      </c>
      <c r="C1480" s="180" t="s">
        <v>101</v>
      </c>
      <c r="D1480" s="368" t="s">
        <v>118</v>
      </c>
      <c r="E1480" s="181"/>
      <c r="F1480" s="181"/>
      <c r="G1480" s="181"/>
      <c r="H1480" s="181"/>
      <c r="I1480" s="181"/>
      <c r="J1480" s="182"/>
      <c r="K1480" s="182">
        <f t="shared" si="228"/>
        <v>77311.5</v>
      </c>
      <c r="L1480" s="375">
        <v>927738</v>
      </c>
      <c r="M1480" s="177"/>
      <c r="N1480" s="84"/>
    </row>
    <row r="1481" spans="1:14" x14ac:dyDescent="0.25">
      <c r="A1481" s="69" t="s">
        <v>99</v>
      </c>
      <c r="B1481" s="180" t="s">
        <v>119</v>
      </c>
      <c r="C1481" s="180" t="s">
        <v>101</v>
      </c>
      <c r="D1481" s="368" t="s">
        <v>120</v>
      </c>
      <c r="E1481" s="181"/>
      <c r="F1481" s="181"/>
      <c r="G1481" s="181"/>
      <c r="H1481" s="181"/>
      <c r="I1481" s="181"/>
      <c r="J1481" s="182"/>
      <c r="K1481" s="182">
        <f t="shared" si="228"/>
        <v>12350</v>
      </c>
      <c r="L1481" s="375">
        <v>148200</v>
      </c>
      <c r="M1481" s="177"/>
      <c r="N1481" s="84"/>
    </row>
    <row r="1482" spans="1:14" x14ac:dyDescent="0.25">
      <c r="A1482" s="69" t="s">
        <v>99</v>
      </c>
      <c r="B1482" s="180" t="s">
        <v>121</v>
      </c>
      <c r="C1482" s="180" t="s">
        <v>101</v>
      </c>
      <c r="D1482" s="368" t="s">
        <v>122</v>
      </c>
      <c r="E1482" s="181"/>
      <c r="F1482" s="181"/>
      <c r="G1482" s="181"/>
      <c r="H1482" s="181"/>
      <c r="I1482" s="181"/>
      <c r="J1482" s="182"/>
      <c r="K1482" s="182">
        <f t="shared" si="228"/>
        <v>5565.833333333333</v>
      </c>
      <c r="L1482" s="375">
        <v>66790</v>
      </c>
      <c r="M1482" s="177"/>
      <c r="N1482" s="84"/>
    </row>
    <row r="1483" spans="1:14" x14ac:dyDescent="0.25">
      <c r="A1483" s="69"/>
      <c r="B1483" s="183"/>
      <c r="C1483" s="69"/>
      <c r="D1483" s="69"/>
      <c r="E1483" s="184" t="s">
        <v>123</v>
      </c>
      <c r="F1483" s="181"/>
      <c r="G1483" s="181"/>
      <c r="H1483" s="181"/>
      <c r="I1483" s="184"/>
      <c r="J1483" s="185"/>
      <c r="K1483" s="185">
        <f t="shared" ref="K1483:L1483" si="229">SUM(K1474:K1482)</f>
        <v>349572.44666666666</v>
      </c>
      <c r="L1483" s="185">
        <f t="shared" si="229"/>
        <v>4194869.3599999994</v>
      </c>
      <c r="M1483" s="177"/>
      <c r="N1483" s="84"/>
    </row>
    <row r="1484" spans="1:14" x14ac:dyDescent="0.25">
      <c r="A1484" s="69"/>
      <c r="B1484" s="183"/>
      <c r="C1484" s="69"/>
      <c r="D1484" s="69"/>
      <c r="E1484" s="181"/>
      <c r="F1484" s="181"/>
      <c r="G1484" s="181"/>
      <c r="H1484" s="181"/>
      <c r="I1484" s="181"/>
      <c r="J1484" s="181"/>
      <c r="K1484" s="181"/>
      <c r="L1484" s="372"/>
      <c r="M1484" s="177"/>
      <c r="N1484" s="84"/>
    </row>
    <row r="1485" spans="1:14" x14ac:dyDescent="0.25">
      <c r="A1485" s="69" t="s">
        <v>99</v>
      </c>
      <c r="B1485" s="180">
        <v>2111</v>
      </c>
      <c r="C1485" s="180" t="s">
        <v>101</v>
      </c>
      <c r="D1485" s="64" t="s">
        <v>125</v>
      </c>
      <c r="E1485" s="181"/>
      <c r="F1485" s="181"/>
      <c r="G1485" s="181"/>
      <c r="H1485" s="181"/>
      <c r="I1485" s="181"/>
      <c r="J1485" s="74"/>
      <c r="K1485" s="74">
        <f t="shared" ref="K1485:K1490" si="230">L1485/12</f>
        <v>1983.3333333333333</v>
      </c>
      <c r="L1485" s="182">
        <v>23800</v>
      </c>
      <c r="M1485" s="177"/>
      <c r="N1485" s="84"/>
    </row>
    <row r="1486" spans="1:14" x14ac:dyDescent="0.25">
      <c r="A1486" s="69" t="s">
        <v>99</v>
      </c>
      <c r="B1486" s="180">
        <v>2141</v>
      </c>
      <c r="C1486" s="180" t="s">
        <v>101</v>
      </c>
      <c r="D1486" s="64" t="s">
        <v>168</v>
      </c>
      <c r="E1486" s="181"/>
      <c r="F1486" s="181"/>
      <c r="G1486" s="181"/>
      <c r="H1486" s="181"/>
      <c r="I1486" s="181"/>
      <c r="J1486" s="74"/>
      <c r="K1486" s="74">
        <f t="shared" si="230"/>
        <v>1661.2</v>
      </c>
      <c r="L1486" s="182">
        <v>19934.400000000001</v>
      </c>
      <c r="M1486" s="177"/>
      <c r="N1486" s="84"/>
    </row>
    <row r="1487" spans="1:14" x14ac:dyDescent="0.25">
      <c r="A1487" s="69" t="s">
        <v>99</v>
      </c>
      <c r="B1487" s="180">
        <v>2161</v>
      </c>
      <c r="C1487" s="180" t="s">
        <v>101</v>
      </c>
      <c r="D1487" s="64" t="s">
        <v>128</v>
      </c>
      <c r="E1487" s="181"/>
      <c r="F1487" s="181"/>
      <c r="G1487" s="181"/>
      <c r="H1487" s="181"/>
      <c r="I1487" s="181"/>
      <c r="J1487" s="74"/>
      <c r="K1487" s="74">
        <f t="shared" si="230"/>
        <v>799</v>
      </c>
      <c r="L1487" s="182">
        <v>9588</v>
      </c>
      <c r="M1487" s="177"/>
      <c r="N1487" s="84"/>
    </row>
    <row r="1488" spans="1:14" x14ac:dyDescent="0.25">
      <c r="A1488" s="69" t="s">
        <v>99</v>
      </c>
      <c r="B1488" s="180">
        <v>2611</v>
      </c>
      <c r="C1488" s="180" t="s">
        <v>101</v>
      </c>
      <c r="D1488" s="64" t="s">
        <v>129</v>
      </c>
      <c r="E1488" s="181"/>
      <c r="F1488" s="181"/>
      <c r="G1488" s="181"/>
      <c r="H1488" s="181"/>
      <c r="I1488" s="181"/>
      <c r="J1488" s="74"/>
      <c r="K1488" s="74">
        <f t="shared" si="230"/>
        <v>5833.5666666666666</v>
      </c>
      <c r="L1488" s="182">
        <v>70002.8</v>
      </c>
      <c r="M1488" s="177"/>
      <c r="N1488" s="84"/>
    </row>
    <row r="1489" spans="1:14" x14ac:dyDescent="0.25">
      <c r="A1489" s="69" t="s">
        <v>99</v>
      </c>
      <c r="B1489" s="180">
        <v>2911</v>
      </c>
      <c r="C1489" s="180" t="s">
        <v>101</v>
      </c>
      <c r="D1489" s="64" t="s">
        <v>148</v>
      </c>
      <c r="E1489" s="181"/>
      <c r="F1489" s="181"/>
      <c r="G1489" s="181"/>
      <c r="H1489" s="181"/>
      <c r="I1489" s="181"/>
      <c r="J1489" s="74"/>
      <c r="K1489" s="74">
        <f t="shared" si="230"/>
        <v>998.75</v>
      </c>
      <c r="L1489" s="182">
        <v>11985</v>
      </c>
      <c r="M1489" s="177"/>
      <c r="N1489" s="84"/>
    </row>
    <row r="1490" spans="1:14" x14ac:dyDescent="0.25">
      <c r="A1490" s="69" t="s">
        <v>99</v>
      </c>
      <c r="B1490" s="180">
        <v>2961</v>
      </c>
      <c r="C1490" s="180" t="s">
        <v>101</v>
      </c>
      <c r="D1490" s="64" t="s">
        <v>431</v>
      </c>
      <c r="E1490" s="181"/>
      <c r="F1490" s="181"/>
      <c r="G1490" s="181"/>
      <c r="H1490" s="181"/>
      <c r="I1490" s="181"/>
      <c r="J1490" s="74"/>
      <c r="K1490" s="74">
        <f t="shared" si="230"/>
        <v>984.58333333333337</v>
      </c>
      <c r="L1490" s="182">
        <v>11815</v>
      </c>
      <c r="M1490" s="177"/>
      <c r="N1490" s="84"/>
    </row>
    <row r="1491" spans="1:14" x14ac:dyDescent="0.25">
      <c r="A1491" s="69"/>
      <c r="B1491" s="69"/>
      <c r="C1491" s="183"/>
      <c r="D1491" s="181"/>
      <c r="E1491" s="184" t="s">
        <v>123</v>
      </c>
      <c r="F1491" s="181"/>
      <c r="G1491" s="181"/>
      <c r="H1491" s="181"/>
      <c r="I1491" s="184"/>
      <c r="J1491" s="185"/>
      <c r="K1491" s="185">
        <f>SUM(K1485:K1490)</f>
        <v>12260.433333333332</v>
      </c>
      <c r="L1491" s="185">
        <f>SUM(L1485:L1490)</f>
        <v>147125.20000000001</v>
      </c>
      <c r="M1491" s="177"/>
      <c r="N1491" s="84"/>
    </row>
    <row r="1492" spans="1:14" x14ac:dyDescent="0.25">
      <c r="A1492" s="69"/>
      <c r="B1492" s="69"/>
      <c r="C1492" s="183"/>
      <c r="D1492" s="181"/>
      <c r="E1492" s="181"/>
      <c r="F1492" s="181"/>
      <c r="G1492" s="181"/>
      <c r="H1492" s="181"/>
      <c r="I1492" s="184"/>
      <c r="J1492" s="185"/>
      <c r="K1492" s="185"/>
      <c r="L1492" s="185"/>
      <c r="M1492" s="177"/>
      <c r="N1492" s="84"/>
    </row>
    <row r="1493" spans="1:14" x14ac:dyDescent="0.25">
      <c r="A1493" s="69" t="s">
        <v>99</v>
      </c>
      <c r="B1493" s="180">
        <v>3111</v>
      </c>
      <c r="C1493" s="180" t="s">
        <v>101</v>
      </c>
      <c r="D1493" s="64" t="s">
        <v>152</v>
      </c>
      <c r="E1493" s="64"/>
      <c r="F1493" s="181"/>
      <c r="G1493" s="181"/>
      <c r="H1493" s="181"/>
      <c r="I1493" s="181"/>
      <c r="J1493" s="74"/>
      <c r="K1493" s="74">
        <f t="shared" ref="K1493:K1502" si="231">L1493/12</f>
        <v>9167</v>
      </c>
      <c r="L1493" s="182">
        <v>110004</v>
      </c>
      <c r="M1493" s="177"/>
      <c r="N1493" s="84"/>
    </row>
    <row r="1494" spans="1:14" x14ac:dyDescent="0.25">
      <c r="A1494" s="69" t="s">
        <v>99</v>
      </c>
      <c r="B1494" s="180">
        <v>3131</v>
      </c>
      <c r="C1494" s="180" t="s">
        <v>101</v>
      </c>
      <c r="D1494" s="64" t="s">
        <v>155</v>
      </c>
      <c r="E1494" s="181"/>
      <c r="F1494" s="181"/>
      <c r="G1494" s="181"/>
      <c r="H1494" s="181"/>
      <c r="I1494" s="181"/>
      <c r="J1494" s="182"/>
      <c r="K1494" s="74">
        <f t="shared" si="231"/>
        <v>2750.25</v>
      </c>
      <c r="L1494" s="182">
        <v>33003</v>
      </c>
      <c r="M1494" s="177"/>
      <c r="N1494" s="84"/>
    </row>
    <row r="1495" spans="1:14" x14ac:dyDescent="0.25">
      <c r="A1495" s="69" t="s">
        <v>99</v>
      </c>
      <c r="B1495" s="180">
        <v>3141</v>
      </c>
      <c r="C1495" s="180" t="s">
        <v>101</v>
      </c>
      <c r="D1495" s="64" t="s">
        <v>156</v>
      </c>
      <c r="E1495" s="181"/>
      <c r="F1495" s="181"/>
      <c r="G1495" s="181"/>
      <c r="H1495" s="181"/>
      <c r="I1495" s="181"/>
      <c r="J1495" s="74"/>
      <c r="K1495" s="74">
        <f t="shared" si="231"/>
        <v>793.5</v>
      </c>
      <c r="L1495" s="182">
        <v>9522</v>
      </c>
      <c r="M1495" s="177"/>
      <c r="N1495" s="84"/>
    </row>
    <row r="1496" spans="1:14" x14ac:dyDescent="0.25">
      <c r="A1496" s="69" t="s">
        <v>99</v>
      </c>
      <c r="B1496" s="180">
        <v>3221</v>
      </c>
      <c r="C1496" s="180" t="s">
        <v>101</v>
      </c>
      <c r="D1496" s="64" t="s">
        <v>160</v>
      </c>
      <c r="E1496" s="181"/>
      <c r="F1496" s="181"/>
      <c r="G1496" s="181"/>
      <c r="H1496" s="181"/>
      <c r="I1496" s="181"/>
      <c r="J1496" s="74"/>
      <c r="K1496" s="74">
        <f t="shared" si="231"/>
        <v>36934</v>
      </c>
      <c r="L1496" s="182">
        <v>443208</v>
      </c>
      <c r="M1496" s="177"/>
      <c r="N1496" s="84"/>
    </row>
    <row r="1497" spans="1:14" x14ac:dyDescent="0.25">
      <c r="A1497" s="69" t="s">
        <v>99</v>
      </c>
      <c r="B1497" s="180">
        <v>3361</v>
      </c>
      <c r="C1497" s="180" t="s">
        <v>101</v>
      </c>
      <c r="D1497" s="64" t="s">
        <v>136</v>
      </c>
      <c r="E1497" s="184"/>
      <c r="F1497" s="181"/>
      <c r="G1497" s="181"/>
      <c r="H1497" s="181"/>
      <c r="I1497" s="181"/>
      <c r="J1497" s="74"/>
      <c r="K1497" s="74">
        <f t="shared" si="231"/>
        <v>631.5</v>
      </c>
      <c r="L1497" s="182">
        <v>7578</v>
      </c>
      <c r="M1497" s="177"/>
      <c r="N1497" s="84"/>
    </row>
    <row r="1498" spans="1:14" x14ac:dyDescent="0.25">
      <c r="A1498" s="69" t="s">
        <v>99</v>
      </c>
      <c r="B1498" s="180">
        <v>3521</v>
      </c>
      <c r="C1498" s="180" t="s">
        <v>101</v>
      </c>
      <c r="D1498" s="186" t="s">
        <v>443</v>
      </c>
      <c r="E1498" s="181"/>
      <c r="F1498" s="181"/>
      <c r="G1498" s="181"/>
      <c r="H1498" s="181"/>
      <c r="I1498" s="181"/>
      <c r="J1498" s="74"/>
      <c r="K1498" s="74">
        <f t="shared" si="231"/>
        <v>1666.6666666666667</v>
      </c>
      <c r="L1498" s="182">
        <v>20000</v>
      </c>
      <c r="M1498" s="177"/>
      <c r="N1498" s="84"/>
    </row>
    <row r="1499" spans="1:14" x14ac:dyDescent="0.25">
      <c r="A1499" s="69" t="s">
        <v>99</v>
      </c>
      <c r="B1499" s="180">
        <v>3571</v>
      </c>
      <c r="C1499" s="180" t="s">
        <v>101</v>
      </c>
      <c r="D1499" s="64" t="s">
        <v>271</v>
      </c>
      <c r="E1499" s="181"/>
      <c r="F1499" s="181"/>
      <c r="G1499" s="181"/>
      <c r="H1499" s="181"/>
      <c r="I1499" s="181"/>
      <c r="J1499" s="74"/>
      <c r="K1499" s="74">
        <f t="shared" si="231"/>
        <v>1033.75</v>
      </c>
      <c r="L1499" s="182">
        <v>12405</v>
      </c>
      <c r="M1499" s="177"/>
      <c r="N1499" s="84"/>
    </row>
    <row r="1500" spans="1:14" x14ac:dyDescent="0.25">
      <c r="A1500" s="69" t="s">
        <v>99</v>
      </c>
      <c r="B1500" s="180">
        <v>3711</v>
      </c>
      <c r="C1500" s="180" t="s">
        <v>101</v>
      </c>
      <c r="D1500" s="64" t="s">
        <v>140</v>
      </c>
      <c r="E1500" s="181"/>
      <c r="F1500" s="181"/>
      <c r="G1500" s="181"/>
      <c r="H1500" s="181"/>
      <c r="I1500" s="181"/>
      <c r="J1500" s="74"/>
      <c r="K1500" s="74">
        <f t="shared" si="231"/>
        <v>2363.25</v>
      </c>
      <c r="L1500" s="182">
        <v>28359</v>
      </c>
      <c r="M1500" s="177"/>
      <c r="N1500" s="84"/>
    </row>
    <row r="1501" spans="1:14" x14ac:dyDescent="0.25">
      <c r="A1501" s="69" t="s">
        <v>99</v>
      </c>
      <c r="B1501" s="180">
        <v>3721</v>
      </c>
      <c r="C1501" s="180" t="s">
        <v>101</v>
      </c>
      <c r="D1501" s="64" t="s">
        <v>142</v>
      </c>
      <c r="E1501" s="181"/>
      <c r="F1501" s="181"/>
      <c r="G1501" s="181"/>
      <c r="H1501" s="181"/>
      <c r="I1501" s="181"/>
      <c r="J1501" s="74"/>
      <c r="K1501" s="74">
        <f t="shared" si="231"/>
        <v>970</v>
      </c>
      <c r="L1501" s="182">
        <v>11640</v>
      </c>
      <c r="M1501" s="177"/>
      <c r="N1501" s="84"/>
    </row>
    <row r="1502" spans="1:14" x14ac:dyDescent="0.25">
      <c r="A1502" s="69" t="s">
        <v>99</v>
      </c>
      <c r="B1502" s="180">
        <v>3751</v>
      </c>
      <c r="C1502" s="180" t="s">
        <v>101</v>
      </c>
      <c r="D1502" s="64" t="s">
        <v>144</v>
      </c>
      <c r="E1502" s="181"/>
      <c r="F1502" s="181"/>
      <c r="G1502" s="181"/>
      <c r="H1502" s="181"/>
      <c r="I1502" s="181"/>
      <c r="J1502" s="74"/>
      <c r="K1502" s="74">
        <f t="shared" si="231"/>
        <v>1100.25</v>
      </c>
      <c r="L1502" s="182">
        <v>13203</v>
      </c>
      <c r="M1502" s="177"/>
      <c r="N1502" s="84"/>
    </row>
    <row r="1503" spans="1:14" x14ac:dyDescent="0.25">
      <c r="A1503" s="69"/>
      <c r="B1503" s="69"/>
      <c r="C1503" s="183"/>
      <c r="D1503" s="181"/>
      <c r="E1503" s="184" t="s">
        <v>123</v>
      </c>
      <c r="F1503" s="181"/>
      <c r="G1503" s="181"/>
      <c r="H1503" s="181"/>
      <c r="I1503" s="184"/>
      <c r="J1503" s="185"/>
      <c r="K1503" s="185">
        <f>SUM(K1493:K1502)</f>
        <v>57410.166666666664</v>
      </c>
      <c r="L1503" s="185">
        <f>SUM(L1493:L1502)</f>
        <v>688922</v>
      </c>
      <c r="M1503" s="177"/>
      <c r="N1503" s="84"/>
    </row>
    <row r="1504" spans="1:14" x14ac:dyDescent="0.25">
      <c r="A1504" s="69"/>
      <c r="B1504" s="69"/>
      <c r="C1504" s="183"/>
      <c r="D1504" s="181"/>
      <c r="E1504" s="181"/>
      <c r="F1504" s="181"/>
      <c r="G1504" s="181"/>
      <c r="H1504" s="181"/>
      <c r="I1504" s="181"/>
      <c r="J1504" s="181"/>
      <c r="K1504" s="181"/>
      <c r="L1504" s="185"/>
      <c r="M1504" s="177"/>
      <c r="N1504" s="84"/>
    </row>
    <row r="1505" spans="1:14" x14ac:dyDescent="0.25">
      <c r="A1505" s="69"/>
      <c r="B1505" s="183"/>
      <c r="C1505" s="183"/>
      <c r="D1505" s="181"/>
      <c r="E1505" s="184" t="s">
        <v>146</v>
      </c>
      <c r="F1505" s="181"/>
      <c r="G1505" s="181"/>
      <c r="H1505" s="181"/>
      <c r="I1505" s="184"/>
      <c r="J1505" s="191"/>
      <c r="K1505" s="191">
        <f>SUM(K1483+K1491+K1503)</f>
        <v>419243.04666666669</v>
      </c>
      <c r="L1505" s="191">
        <f>SUM(L1483+L1491+L1503)</f>
        <v>5030916.5599999996</v>
      </c>
      <c r="M1505" s="177"/>
      <c r="N1505" s="84"/>
    </row>
    <row r="1506" spans="1:14" x14ac:dyDescent="0.25">
      <c r="A1506" s="69"/>
      <c r="B1506" s="69"/>
      <c r="C1506" s="183"/>
      <c r="D1506" s="181"/>
      <c r="E1506" s="181"/>
      <c r="F1506" s="181"/>
      <c r="G1506" s="181"/>
      <c r="H1506" s="181"/>
      <c r="I1506" s="184"/>
      <c r="J1506" s="191"/>
      <c r="K1506" s="191"/>
      <c r="L1506" s="191"/>
      <c r="M1506" s="177"/>
      <c r="N1506" s="84"/>
    </row>
    <row r="1507" spans="1:14" x14ac:dyDescent="0.25">
      <c r="A1507" s="359" t="s">
        <v>82</v>
      </c>
      <c r="B1507" s="361">
        <v>1</v>
      </c>
      <c r="C1507" s="360"/>
      <c r="D1507" s="359" t="s">
        <v>83</v>
      </c>
      <c r="E1507" s="184"/>
      <c r="F1507" s="184"/>
      <c r="G1507" s="184"/>
      <c r="H1507" s="184"/>
      <c r="I1507" s="184"/>
      <c r="J1507" s="191"/>
      <c r="K1507" s="191"/>
      <c r="L1507" s="191"/>
      <c r="M1507" s="177"/>
      <c r="N1507" s="84"/>
    </row>
    <row r="1508" spans="1:14" x14ac:dyDescent="0.25">
      <c r="A1508" s="359" t="s">
        <v>84</v>
      </c>
      <c r="B1508" s="361">
        <v>3</v>
      </c>
      <c r="C1508" s="360"/>
      <c r="D1508" s="359" t="s">
        <v>174</v>
      </c>
      <c r="E1508" s="184"/>
      <c r="F1508" s="184"/>
      <c r="G1508" s="184"/>
      <c r="H1508" s="184"/>
      <c r="I1508" s="184"/>
      <c r="J1508" s="191"/>
      <c r="K1508" s="191"/>
      <c r="L1508" s="191"/>
      <c r="M1508" s="177"/>
      <c r="N1508" s="84"/>
    </row>
    <row r="1509" spans="1:14" x14ac:dyDescent="0.25">
      <c r="A1509" s="359" t="s">
        <v>87</v>
      </c>
      <c r="B1509" s="361">
        <v>9</v>
      </c>
      <c r="C1509" s="360"/>
      <c r="D1509" s="359" t="s">
        <v>465</v>
      </c>
      <c r="E1509" s="184"/>
      <c r="F1509" s="184"/>
      <c r="G1509" s="184"/>
      <c r="H1509" s="184"/>
      <c r="I1509" s="184"/>
      <c r="J1509" s="191"/>
      <c r="K1509" s="191"/>
      <c r="L1509" s="191"/>
      <c r="M1509" s="177"/>
      <c r="N1509" s="84"/>
    </row>
    <row r="1510" spans="1:14" x14ac:dyDescent="0.25">
      <c r="A1510" s="359" t="s">
        <v>90</v>
      </c>
      <c r="B1510" s="360" t="s">
        <v>72</v>
      </c>
      <c r="C1510" s="360"/>
      <c r="D1510" s="184" t="s">
        <v>73</v>
      </c>
      <c r="E1510" s="184"/>
      <c r="F1510" s="184"/>
      <c r="G1510" s="184"/>
      <c r="H1510" s="184"/>
      <c r="I1510" s="184"/>
      <c r="J1510" s="191"/>
      <c r="K1510" s="191"/>
      <c r="L1510" s="191"/>
      <c r="M1510" s="177"/>
      <c r="N1510" s="84"/>
    </row>
    <row r="1511" spans="1:14" x14ac:dyDescent="0.25">
      <c r="A1511" s="359" t="s">
        <v>93</v>
      </c>
      <c r="B1511" s="360" t="s">
        <v>378</v>
      </c>
      <c r="C1511" s="360"/>
      <c r="D1511" s="184" t="s">
        <v>465</v>
      </c>
      <c r="E1511" s="184"/>
      <c r="F1511" s="184"/>
      <c r="G1511" s="184"/>
      <c r="H1511" s="184"/>
      <c r="I1511" s="184"/>
      <c r="J1511" s="191"/>
      <c r="K1511" s="191"/>
      <c r="L1511" s="191"/>
      <c r="M1511" s="177"/>
      <c r="N1511" s="84"/>
    </row>
    <row r="1512" spans="1:14" x14ac:dyDescent="0.25">
      <c r="A1512" s="69"/>
      <c r="B1512" s="183"/>
      <c r="C1512" s="69"/>
      <c r="D1512" s="69"/>
      <c r="E1512" s="181"/>
      <c r="F1512" s="181"/>
      <c r="G1512" s="181"/>
      <c r="H1512" s="181"/>
      <c r="I1512" s="184"/>
      <c r="J1512" s="191"/>
      <c r="K1512" s="191"/>
      <c r="L1512" s="191"/>
      <c r="M1512" s="177"/>
      <c r="N1512" s="84"/>
    </row>
    <row r="1513" spans="1:14" x14ac:dyDescent="0.25">
      <c r="A1513" s="69"/>
      <c r="B1513" s="183"/>
      <c r="C1513" s="364" t="s">
        <v>582</v>
      </c>
      <c r="D1513" s="359" t="s">
        <v>96</v>
      </c>
      <c r="E1513" s="365" t="s">
        <v>583</v>
      </c>
      <c r="F1513" s="181"/>
      <c r="G1513" s="181"/>
      <c r="H1513" s="181"/>
      <c r="I1513" s="181"/>
      <c r="J1513" s="181"/>
      <c r="K1513" s="181"/>
      <c r="L1513" s="372"/>
      <c r="M1513" s="177"/>
      <c r="N1513" s="84"/>
    </row>
    <row r="1514" spans="1:14" x14ac:dyDescent="0.25">
      <c r="A1514" s="69"/>
      <c r="B1514" s="183"/>
      <c r="C1514" s="69"/>
      <c r="D1514" s="69"/>
      <c r="E1514" s="181"/>
      <c r="F1514" s="181"/>
      <c r="G1514" s="181"/>
      <c r="H1514" s="181"/>
      <c r="I1514" s="181"/>
      <c r="J1514" s="181"/>
      <c r="K1514" s="181"/>
      <c r="L1514" s="372"/>
      <c r="M1514" s="177"/>
      <c r="N1514" s="84"/>
    </row>
    <row r="1515" spans="1:14" x14ac:dyDescent="0.25">
      <c r="A1515" s="69" t="s">
        <v>99</v>
      </c>
      <c r="B1515" s="180" t="s">
        <v>100</v>
      </c>
      <c r="C1515" s="180" t="s">
        <v>101</v>
      </c>
      <c r="D1515" s="64" t="s">
        <v>102</v>
      </c>
      <c r="E1515" s="64"/>
      <c r="F1515" s="181"/>
      <c r="G1515" s="181"/>
      <c r="H1515" s="181"/>
      <c r="I1515" s="181"/>
      <c r="J1515" s="182"/>
      <c r="K1515" s="182">
        <f t="shared" ref="K1515:K1522" si="232">L1515/12</f>
        <v>95883.46</v>
      </c>
      <c r="L1515" s="375">
        <v>1150601.52</v>
      </c>
      <c r="M1515" s="177"/>
      <c r="N1515" s="84"/>
    </row>
    <row r="1516" spans="1:14" x14ac:dyDescent="0.25">
      <c r="A1516" s="69" t="s">
        <v>99</v>
      </c>
      <c r="B1516" s="180" t="s">
        <v>106</v>
      </c>
      <c r="C1516" s="180" t="s">
        <v>101</v>
      </c>
      <c r="D1516" s="64" t="s">
        <v>107</v>
      </c>
      <c r="E1516" s="64"/>
      <c r="F1516" s="181"/>
      <c r="G1516" s="181"/>
      <c r="H1516" s="181"/>
      <c r="I1516" s="181"/>
      <c r="J1516" s="182"/>
      <c r="K1516" s="182">
        <f t="shared" si="232"/>
        <v>12111.36</v>
      </c>
      <c r="L1516" s="375">
        <v>145336.32000000001</v>
      </c>
      <c r="M1516" s="177"/>
      <c r="N1516" s="84"/>
    </row>
    <row r="1517" spans="1:14" x14ac:dyDescent="0.25">
      <c r="A1517" s="69" t="s">
        <v>99</v>
      </c>
      <c r="B1517" s="180" t="s">
        <v>110</v>
      </c>
      <c r="C1517" s="180" t="s">
        <v>101</v>
      </c>
      <c r="D1517" s="368" t="s">
        <v>111</v>
      </c>
      <c r="E1517" s="64"/>
      <c r="F1517" s="181"/>
      <c r="G1517" s="181"/>
      <c r="H1517" s="181"/>
      <c r="I1517" s="181"/>
      <c r="J1517" s="182"/>
      <c r="K1517" s="182">
        <f t="shared" si="232"/>
        <v>1248</v>
      </c>
      <c r="L1517" s="375">
        <v>14976</v>
      </c>
      <c r="M1517" s="177"/>
      <c r="N1517" s="84"/>
    </row>
    <row r="1518" spans="1:14" x14ac:dyDescent="0.25">
      <c r="A1518" s="69" t="s">
        <v>99</v>
      </c>
      <c r="B1518" s="180" t="s">
        <v>112</v>
      </c>
      <c r="C1518" s="180" t="s">
        <v>101</v>
      </c>
      <c r="D1518" s="64" t="s">
        <v>113</v>
      </c>
      <c r="E1518" s="64"/>
      <c r="F1518" s="181"/>
      <c r="G1518" s="181"/>
      <c r="H1518" s="181"/>
      <c r="I1518" s="181"/>
      <c r="J1518" s="182"/>
      <c r="K1518" s="182">
        <f t="shared" si="232"/>
        <v>2339.89</v>
      </c>
      <c r="L1518" s="375">
        <v>28078.68</v>
      </c>
      <c r="M1518" s="177"/>
      <c r="N1518" s="84"/>
    </row>
    <row r="1519" spans="1:14" x14ac:dyDescent="0.25">
      <c r="A1519" s="69" t="s">
        <v>99</v>
      </c>
      <c r="B1519" s="180" t="s">
        <v>114</v>
      </c>
      <c r="C1519" s="180" t="s">
        <v>101</v>
      </c>
      <c r="D1519" s="64" t="s">
        <v>115</v>
      </c>
      <c r="E1519" s="64"/>
      <c r="F1519" s="181"/>
      <c r="G1519" s="181"/>
      <c r="H1519" s="181"/>
      <c r="I1519" s="181"/>
      <c r="J1519" s="182"/>
      <c r="K1519" s="182">
        <f t="shared" si="232"/>
        <v>22224.549166666668</v>
      </c>
      <c r="L1519" s="375">
        <v>266694.59000000003</v>
      </c>
      <c r="M1519" s="177"/>
      <c r="N1519" s="84"/>
    </row>
    <row r="1520" spans="1:14" x14ac:dyDescent="0.25">
      <c r="A1520" s="69" t="s">
        <v>99</v>
      </c>
      <c r="B1520" s="180" t="s">
        <v>117</v>
      </c>
      <c r="C1520" s="180" t="s">
        <v>101</v>
      </c>
      <c r="D1520" s="64" t="s">
        <v>118</v>
      </c>
      <c r="E1520" s="64"/>
      <c r="F1520" s="181"/>
      <c r="G1520" s="181"/>
      <c r="H1520" s="181"/>
      <c r="I1520" s="181"/>
      <c r="J1520" s="182"/>
      <c r="K1520" s="182">
        <f t="shared" si="232"/>
        <v>23754.42</v>
      </c>
      <c r="L1520" s="375">
        <v>285053.03999999998</v>
      </c>
      <c r="M1520" s="177"/>
      <c r="N1520" s="84"/>
    </row>
    <row r="1521" spans="1:14" x14ac:dyDescent="0.25">
      <c r="A1521" s="69" t="s">
        <v>99</v>
      </c>
      <c r="B1521" s="180" t="s">
        <v>119</v>
      </c>
      <c r="C1521" s="180" t="s">
        <v>101</v>
      </c>
      <c r="D1521" s="64" t="s">
        <v>120</v>
      </c>
      <c r="E1521" s="64"/>
      <c r="F1521" s="181"/>
      <c r="G1521" s="181"/>
      <c r="H1521" s="181"/>
      <c r="I1521" s="181"/>
      <c r="J1521" s="182"/>
      <c r="K1521" s="182">
        <f t="shared" si="232"/>
        <v>6650</v>
      </c>
      <c r="L1521" s="375">
        <v>79800</v>
      </c>
      <c r="M1521" s="177"/>
      <c r="N1521" s="84"/>
    </row>
    <row r="1522" spans="1:14" x14ac:dyDescent="0.25">
      <c r="A1522" s="69" t="s">
        <v>99</v>
      </c>
      <c r="B1522" s="180" t="s">
        <v>121</v>
      </c>
      <c r="C1522" s="180" t="s">
        <v>101</v>
      </c>
      <c r="D1522" s="64" t="s">
        <v>122</v>
      </c>
      <c r="E1522" s="181"/>
      <c r="F1522" s="181"/>
      <c r="G1522" s="181"/>
      <c r="H1522" s="181"/>
      <c r="I1522" s="181"/>
      <c r="J1522" s="182"/>
      <c r="K1522" s="182">
        <f t="shared" si="232"/>
        <v>2255</v>
      </c>
      <c r="L1522" s="375">
        <v>27060</v>
      </c>
      <c r="M1522" s="177"/>
      <c r="N1522" s="84"/>
    </row>
    <row r="1523" spans="1:14" x14ac:dyDescent="0.25">
      <c r="A1523" s="69"/>
      <c r="B1523" s="183"/>
      <c r="C1523" s="183"/>
      <c r="D1523" s="181"/>
      <c r="E1523" s="184" t="s">
        <v>123</v>
      </c>
      <c r="F1523" s="181"/>
      <c r="G1523" s="181"/>
      <c r="H1523" s="181"/>
      <c r="I1523" s="184"/>
      <c r="J1523" s="185"/>
      <c r="K1523" s="185">
        <f t="shared" ref="K1523:L1523" si="233">SUM(K1515:K1522)</f>
        <v>166466.6791666667</v>
      </c>
      <c r="L1523" s="185">
        <f t="shared" si="233"/>
        <v>1997600.1500000001</v>
      </c>
      <c r="M1523" s="177"/>
      <c r="N1523" s="84"/>
    </row>
    <row r="1524" spans="1:14" x14ac:dyDescent="0.25">
      <c r="A1524" s="69"/>
      <c r="B1524" s="373"/>
      <c r="C1524" s="183"/>
      <c r="D1524" s="393"/>
      <c r="E1524" s="181"/>
      <c r="F1524" s="181"/>
      <c r="G1524" s="181"/>
      <c r="H1524" s="181"/>
      <c r="I1524" s="184"/>
      <c r="J1524" s="185"/>
      <c r="K1524" s="185"/>
      <c r="L1524" s="185"/>
      <c r="M1524" s="177"/>
      <c r="N1524" s="84"/>
    </row>
    <row r="1525" spans="1:14" x14ac:dyDescent="0.25">
      <c r="A1525" s="69" t="s">
        <v>99</v>
      </c>
      <c r="B1525" s="180">
        <v>2111</v>
      </c>
      <c r="C1525" s="180" t="s">
        <v>101</v>
      </c>
      <c r="D1525" s="64" t="s">
        <v>125</v>
      </c>
      <c r="E1525" s="181"/>
      <c r="F1525" s="181"/>
      <c r="G1525" s="181"/>
      <c r="H1525" s="181"/>
      <c r="I1525" s="181"/>
      <c r="J1525" s="74"/>
      <c r="K1525" s="74">
        <f t="shared" ref="K1525:K1527" si="234">L1525/12</f>
        <v>1155.1499999999999</v>
      </c>
      <c r="L1525" s="182">
        <v>13861.8</v>
      </c>
      <c r="M1525" s="177"/>
      <c r="N1525" s="84"/>
    </row>
    <row r="1526" spans="1:14" x14ac:dyDescent="0.25">
      <c r="A1526" s="69" t="s">
        <v>99</v>
      </c>
      <c r="B1526" s="180">
        <v>2611</v>
      </c>
      <c r="C1526" s="180" t="s">
        <v>101</v>
      </c>
      <c r="D1526" s="64" t="s">
        <v>129</v>
      </c>
      <c r="E1526" s="181"/>
      <c r="F1526" s="181"/>
      <c r="G1526" s="181"/>
      <c r="H1526" s="181"/>
      <c r="I1526" s="181"/>
      <c r="J1526" s="74"/>
      <c r="K1526" s="74">
        <f t="shared" si="234"/>
        <v>1162</v>
      </c>
      <c r="L1526" s="182">
        <v>13944</v>
      </c>
      <c r="M1526" s="177"/>
      <c r="N1526" s="84"/>
    </row>
    <row r="1527" spans="1:14" x14ac:dyDescent="0.25">
      <c r="A1527" s="69" t="s">
        <v>99</v>
      </c>
      <c r="B1527" s="180">
        <v>2911</v>
      </c>
      <c r="C1527" s="180" t="s">
        <v>101</v>
      </c>
      <c r="D1527" s="64" t="s">
        <v>148</v>
      </c>
      <c r="E1527" s="181"/>
      <c r="F1527" s="181"/>
      <c r="G1527" s="181"/>
      <c r="H1527" s="181"/>
      <c r="I1527" s="181"/>
      <c r="J1527" s="74"/>
      <c r="K1527" s="74">
        <f t="shared" si="234"/>
        <v>885.69999999999993</v>
      </c>
      <c r="L1527" s="182">
        <v>10628.4</v>
      </c>
      <c r="M1527" s="177"/>
      <c r="N1527" s="84"/>
    </row>
    <row r="1528" spans="1:14" x14ac:dyDescent="0.25">
      <c r="A1528" s="69"/>
      <c r="B1528" s="69"/>
      <c r="C1528" s="183"/>
      <c r="D1528" s="181"/>
      <c r="E1528" s="184" t="s">
        <v>123</v>
      </c>
      <c r="F1528" s="181"/>
      <c r="G1528" s="181"/>
      <c r="H1528" s="181"/>
      <c r="I1528" s="184"/>
      <c r="J1528" s="185"/>
      <c r="K1528" s="185">
        <f>SUM(K1525:K1527)</f>
        <v>3202.8499999999995</v>
      </c>
      <c r="L1528" s="185">
        <f>SUM(L1525:L1527)</f>
        <v>38434.199999999997</v>
      </c>
      <c r="M1528" s="177"/>
      <c r="N1528" s="84"/>
    </row>
    <row r="1529" spans="1:14" x14ac:dyDescent="0.25">
      <c r="A1529" s="69"/>
      <c r="B1529" s="69"/>
      <c r="C1529" s="183"/>
      <c r="D1529" s="181"/>
      <c r="E1529" s="181"/>
      <c r="F1529" s="181"/>
      <c r="G1529" s="181"/>
      <c r="H1529" s="181"/>
      <c r="I1529" s="181"/>
      <c r="J1529" s="181"/>
      <c r="K1529" s="181"/>
      <c r="L1529" s="185"/>
      <c r="M1529" s="177"/>
      <c r="N1529" s="84"/>
    </row>
    <row r="1530" spans="1:14" x14ac:dyDescent="0.25">
      <c r="A1530" s="69" t="s">
        <v>99</v>
      </c>
      <c r="B1530" s="180">
        <v>3361</v>
      </c>
      <c r="C1530" s="180" t="s">
        <v>101</v>
      </c>
      <c r="D1530" s="64" t="s">
        <v>136</v>
      </c>
      <c r="E1530" s="181"/>
      <c r="F1530" s="181"/>
      <c r="G1530" s="181"/>
      <c r="H1530" s="181"/>
      <c r="I1530" s="181"/>
      <c r="J1530" s="74"/>
      <c r="K1530" s="74">
        <f t="shared" ref="K1530:K1531" si="235">L1530/12</f>
        <v>567</v>
      </c>
      <c r="L1530" s="182">
        <v>6804</v>
      </c>
      <c r="M1530" s="177"/>
      <c r="N1530" s="84"/>
    </row>
    <row r="1531" spans="1:14" x14ac:dyDescent="0.25">
      <c r="A1531" s="69" t="s">
        <v>99</v>
      </c>
      <c r="B1531" s="180">
        <v>3571</v>
      </c>
      <c r="C1531" s="180" t="s">
        <v>101</v>
      </c>
      <c r="D1531" s="64" t="s">
        <v>271</v>
      </c>
      <c r="E1531" s="181"/>
      <c r="F1531" s="181"/>
      <c r="G1531" s="181"/>
      <c r="H1531" s="181"/>
      <c r="I1531" s="181"/>
      <c r="J1531" s="74"/>
      <c r="K1531" s="74">
        <f t="shared" si="235"/>
        <v>830</v>
      </c>
      <c r="L1531" s="182">
        <v>9960</v>
      </c>
      <c r="M1531" s="177"/>
      <c r="N1531" s="84"/>
    </row>
    <row r="1532" spans="1:14" x14ac:dyDescent="0.25">
      <c r="A1532" s="69"/>
      <c r="B1532" s="183"/>
      <c r="C1532" s="183"/>
      <c r="D1532" s="181"/>
      <c r="E1532" s="184" t="s">
        <v>123</v>
      </c>
      <c r="F1532" s="181"/>
      <c r="G1532" s="181"/>
      <c r="H1532" s="181"/>
      <c r="I1532" s="184"/>
      <c r="J1532" s="185"/>
      <c r="K1532" s="185">
        <f t="shared" ref="K1532:L1532" si="236">SUM(K1530:K1531)</f>
        <v>1397</v>
      </c>
      <c r="L1532" s="185">
        <f t="shared" si="236"/>
        <v>16764</v>
      </c>
      <c r="M1532" s="177"/>
      <c r="N1532" s="84"/>
    </row>
    <row r="1533" spans="1:14" x14ac:dyDescent="0.25">
      <c r="A1533" s="69"/>
      <c r="B1533" s="183"/>
      <c r="C1533" s="183"/>
      <c r="D1533" s="181"/>
      <c r="E1533" s="184"/>
      <c r="F1533" s="181"/>
      <c r="G1533" s="181"/>
      <c r="H1533" s="181"/>
      <c r="I1533" s="184"/>
      <c r="J1533" s="185"/>
      <c r="K1533" s="185"/>
      <c r="L1533" s="185"/>
      <c r="M1533" s="177"/>
      <c r="N1533" s="84"/>
    </row>
    <row r="1534" spans="1:14" x14ac:dyDescent="0.25">
      <c r="A1534" s="69"/>
      <c r="B1534" s="183"/>
      <c r="C1534" s="69"/>
      <c r="D1534" s="181"/>
      <c r="E1534" s="184" t="s">
        <v>146</v>
      </c>
      <c r="F1534" s="181"/>
      <c r="G1534" s="181"/>
      <c r="H1534" s="181"/>
      <c r="I1534" s="184"/>
      <c r="J1534" s="191"/>
      <c r="K1534" s="191">
        <f>SUM(K1523+K1528+K1532)</f>
        <v>171066.5291666667</v>
      </c>
      <c r="L1534" s="191">
        <f>SUM(L1523+L1528+L1532)</f>
        <v>2052798.35</v>
      </c>
      <c r="M1534" s="177"/>
      <c r="N1534" s="84"/>
    </row>
    <row r="1535" spans="1:14" x14ac:dyDescent="0.25">
      <c r="A1535" s="184"/>
      <c r="B1535" s="361"/>
      <c r="C1535" s="360"/>
      <c r="D1535" s="359"/>
      <c r="E1535" s="184"/>
      <c r="F1535" s="184"/>
      <c r="G1535" s="184"/>
      <c r="H1535" s="184"/>
      <c r="I1535" s="184"/>
      <c r="J1535" s="184"/>
      <c r="K1535" s="184"/>
      <c r="L1535" s="372"/>
      <c r="M1535" s="177"/>
      <c r="N1535" s="84"/>
    </row>
    <row r="1536" spans="1:14" x14ac:dyDescent="0.25">
      <c r="A1536" s="359" t="s">
        <v>82</v>
      </c>
      <c r="B1536" s="361">
        <v>1</v>
      </c>
      <c r="C1536" s="360"/>
      <c r="D1536" s="359" t="s">
        <v>83</v>
      </c>
      <c r="E1536" s="184"/>
      <c r="F1536" s="184"/>
      <c r="G1536" s="184"/>
      <c r="H1536" s="184"/>
      <c r="I1536" s="184"/>
      <c r="J1536" s="184"/>
      <c r="K1536" s="184"/>
      <c r="L1536" s="372"/>
      <c r="M1536" s="177"/>
      <c r="N1536" s="84"/>
    </row>
    <row r="1537" spans="1:14" x14ac:dyDescent="0.25">
      <c r="A1537" s="359" t="s">
        <v>84</v>
      </c>
      <c r="B1537" s="361">
        <v>3</v>
      </c>
      <c r="C1537" s="360"/>
      <c r="D1537" s="359" t="s">
        <v>174</v>
      </c>
      <c r="E1537" s="184"/>
      <c r="F1537" s="184"/>
      <c r="G1537" s="184"/>
      <c r="H1537" s="184"/>
      <c r="I1537" s="184"/>
      <c r="J1537" s="184"/>
      <c r="K1537" s="184"/>
      <c r="L1537" s="372"/>
      <c r="M1537" s="177"/>
      <c r="N1537" s="84"/>
    </row>
    <row r="1538" spans="1:14" x14ac:dyDescent="0.25">
      <c r="A1538" s="359" t="s">
        <v>87</v>
      </c>
      <c r="B1538" s="361">
        <v>9</v>
      </c>
      <c r="C1538" s="360"/>
      <c r="D1538" s="359" t="s">
        <v>465</v>
      </c>
      <c r="E1538" s="184"/>
      <c r="F1538" s="184"/>
      <c r="G1538" s="184"/>
      <c r="H1538" s="184"/>
      <c r="I1538" s="184"/>
      <c r="J1538" s="184"/>
      <c r="K1538" s="184"/>
      <c r="L1538" s="372"/>
      <c r="M1538" s="177"/>
      <c r="N1538" s="84"/>
    </row>
    <row r="1539" spans="1:14" x14ac:dyDescent="0.25">
      <c r="A1539" s="359" t="s">
        <v>90</v>
      </c>
      <c r="B1539" s="360" t="s">
        <v>72</v>
      </c>
      <c r="C1539" s="360"/>
      <c r="D1539" s="184" t="s">
        <v>73</v>
      </c>
      <c r="E1539" s="184"/>
      <c r="F1539" s="184"/>
      <c r="G1539" s="184"/>
      <c r="H1539" s="184"/>
      <c r="I1539" s="184"/>
      <c r="J1539" s="184"/>
      <c r="K1539" s="184"/>
      <c r="L1539" s="372"/>
      <c r="M1539" s="177"/>
      <c r="N1539" s="84"/>
    </row>
    <row r="1540" spans="1:14" x14ac:dyDescent="0.25">
      <c r="A1540" s="359" t="s">
        <v>93</v>
      </c>
      <c r="B1540" s="360" t="s">
        <v>378</v>
      </c>
      <c r="C1540" s="360"/>
      <c r="D1540" s="184" t="s">
        <v>465</v>
      </c>
      <c r="E1540" s="184"/>
      <c r="F1540" s="184"/>
      <c r="G1540" s="184"/>
      <c r="H1540" s="184"/>
      <c r="I1540" s="184"/>
      <c r="J1540" s="184"/>
      <c r="K1540" s="184"/>
      <c r="L1540" s="372"/>
      <c r="M1540" s="177"/>
      <c r="N1540" s="84"/>
    </row>
    <row r="1541" spans="1:14" x14ac:dyDescent="0.25">
      <c r="A1541" s="69"/>
      <c r="B1541" s="183"/>
      <c r="C1541" s="69"/>
      <c r="D1541" s="181"/>
      <c r="E1541" s="181"/>
      <c r="F1541" s="181"/>
      <c r="G1541" s="181"/>
      <c r="H1541" s="181"/>
      <c r="I1541" s="181"/>
      <c r="J1541" s="181"/>
      <c r="K1541" s="181"/>
      <c r="L1541" s="366"/>
      <c r="M1541" s="177"/>
      <c r="N1541" s="84"/>
    </row>
    <row r="1542" spans="1:14" x14ac:dyDescent="0.25">
      <c r="A1542" s="69"/>
      <c r="B1542" s="183"/>
      <c r="C1542" s="364" t="s">
        <v>584</v>
      </c>
      <c r="D1542" s="359" t="s">
        <v>96</v>
      </c>
      <c r="E1542" s="365" t="s">
        <v>585</v>
      </c>
      <c r="F1542" s="181"/>
      <c r="G1542" s="181"/>
      <c r="H1542" s="181"/>
      <c r="I1542" s="181"/>
      <c r="J1542" s="181"/>
      <c r="K1542" s="181"/>
      <c r="L1542" s="372"/>
      <c r="M1542" s="177"/>
      <c r="N1542" s="84"/>
    </row>
    <row r="1543" spans="1:14" x14ac:dyDescent="0.25">
      <c r="A1543" s="69"/>
      <c r="B1543" s="183"/>
      <c r="C1543" s="69"/>
      <c r="D1543" s="181"/>
      <c r="E1543" s="181"/>
      <c r="F1543" s="181"/>
      <c r="G1543" s="181"/>
      <c r="H1543" s="181"/>
      <c r="I1543" s="181"/>
      <c r="J1543" s="181"/>
      <c r="K1543" s="181"/>
      <c r="L1543" s="372"/>
      <c r="M1543" s="177"/>
      <c r="N1543" s="84"/>
    </row>
    <row r="1544" spans="1:14" x14ac:dyDescent="0.25">
      <c r="A1544" s="69" t="s">
        <v>99</v>
      </c>
      <c r="B1544" s="180" t="s">
        <v>100</v>
      </c>
      <c r="C1544" s="180" t="s">
        <v>101</v>
      </c>
      <c r="D1544" s="368" t="s">
        <v>102</v>
      </c>
      <c r="E1544" s="181"/>
      <c r="F1544" s="181"/>
      <c r="G1544" s="181"/>
      <c r="H1544" s="181"/>
      <c r="I1544" s="181"/>
      <c r="J1544" s="182"/>
      <c r="K1544" s="182">
        <f t="shared" ref="K1544:K1552" si="237">L1544/12</f>
        <v>40586.840000000004</v>
      </c>
      <c r="L1544" s="375">
        <v>487042.08</v>
      </c>
      <c r="M1544" s="177"/>
      <c r="N1544" s="84"/>
    </row>
    <row r="1545" spans="1:14" x14ac:dyDescent="0.25">
      <c r="A1545" s="69" t="s">
        <v>99</v>
      </c>
      <c r="B1545" s="180" t="s">
        <v>106</v>
      </c>
      <c r="C1545" s="180" t="s">
        <v>101</v>
      </c>
      <c r="D1545" s="368" t="s">
        <v>107</v>
      </c>
      <c r="E1545" s="181"/>
      <c r="F1545" s="181"/>
      <c r="G1545" s="181"/>
      <c r="H1545" s="181"/>
      <c r="I1545" s="181"/>
      <c r="J1545" s="182"/>
      <c r="K1545" s="182">
        <f t="shared" si="237"/>
        <v>11883.92</v>
      </c>
      <c r="L1545" s="375">
        <v>142607.04000000001</v>
      </c>
      <c r="M1545" s="177"/>
      <c r="N1545" s="84"/>
    </row>
    <row r="1546" spans="1:14" x14ac:dyDescent="0.25">
      <c r="A1546" s="69" t="s">
        <v>99</v>
      </c>
      <c r="B1546" s="180" t="s">
        <v>108</v>
      </c>
      <c r="C1546" s="180" t="s">
        <v>101</v>
      </c>
      <c r="D1546" s="368" t="s">
        <v>109</v>
      </c>
      <c r="E1546" s="181"/>
      <c r="F1546" s="181"/>
      <c r="G1546" s="181"/>
      <c r="H1546" s="181"/>
      <c r="I1546" s="181"/>
      <c r="J1546" s="182"/>
      <c r="K1546" s="182">
        <f t="shared" si="237"/>
        <v>15517</v>
      </c>
      <c r="L1546" s="375">
        <v>186204</v>
      </c>
      <c r="M1546" s="177"/>
      <c r="N1546" s="84"/>
    </row>
    <row r="1547" spans="1:14" x14ac:dyDescent="0.25">
      <c r="A1547" s="69" t="s">
        <v>99</v>
      </c>
      <c r="B1547" s="180" t="s">
        <v>110</v>
      </c>
      <c r="C1547" s="180" t="s">
        <v>101</v>
      </c>
      <c r="D1547" s="368" t="s">
        <v>111</v>
      </c>
      <c r="E1547" s="181"/>
      <c r="F1547" s="181"/>
      <c r="G1547" s="181"/>
      <c r="H1547" s="181"/>
      <c r="I1547" s="181"/>
      <c r="J1547" s="182"/>
      <c r="K1547" s="182">
        <f t="shared" si="237"/>
        <v>519</v>
      </c>
      <c r="L1547" s="375">
        <v>6228</v>
      </c>
      <c r="M1547" s="177"/>
      <c r="N1547" s="84"/>
    </row>
    <row r="1548" spans="1:14" x14ac:dyDescent="0.25">
      <c r="A1548" s="69" t="s">
        <v>99</v>
      </c>
      <c r="B1548" s="180" t="s">
        <v>112</v>
      </c>
      <c r="C1548" s="180" t="s">
        <v>101</v>
      </c>
      <c r="D1548" s="368" t="s">
        <v>113</v>
      </c>
      <c r="E1548" s="181"/>
      <c r="F1548" s="181"/>
      <c r="G1548" s="181"/>
      <c r="H1548" s="181"/>
      <c r="I1548" s="181"/>
      <c r="J1548" s="182"/>
      <c r="K1548" s="182">
        <f t="shared" si="237"/>
        <v>1136.8700000000001</v>
      </c>
      <c r="L1548" s="375">
        <v>13642.44</v>
      </c>
      <c r="M1548" s="177"/>
      <c r="N1548" s="84"/>
    </row>
    <row r="1549" spans="1:14" x14ac:dyDescent="0.25">
      <c r="A1549" s="69" t="s">
        <v>99</v>
      </c>
      <c r="B1549" s="180" t="s">
        <v>114</v>
      </c>
      <c r="C1549" s="180" t="s">
        <v>101</v>
      </c>
      <c r="D1549" s="368" t="s">
        <v>115</v>
      </c>
      <c r="E1549" s="181"/>
      <c r="F1549" s="181"/>
      <c r="G1549" s="181"/>
      <c r="H1549" s="181"/>
      <c r="I1549" s="181"/>
      <c r="J1549" s="182"/>
      <c r="K1549" s="182">
        <f t="shared" si="237"/>
        <v>42287.240833333337</v>
      </c>
      <c r="L1549" s="375">
        <v>507446.89</v>
      </c>
      <c r="M1549" s="394"/>
      <c r="N1549" s="84"/>
    </row>
    <row r="1550" spans="1:14" x14ac:dyDescent="0.25">
      <c r="A1550" s="69" t="s">
        <v>99</v>
      </c>
      <c r="B1550" s="180" t="s">
        <v>117</v>
      </c>
      <c r="C1550" s="180" t="s">
        <v>101</v>
      </c>
      <c r="D1550" s="368" t="s">
        <v>118</v>
      </c>
      <c r="E1550" s="181"/>
      <c r="F1550" s="181"/>
      <c r="G1550" s="181"/>
      <c r="H1550" s="181"/>
      <c r="I1550" s="181"/>
      <c r="J1550" s="182"/>
      <c r="K1550" s="182">
        <f t="shared" si="237"/>
        <v>24036.720000000001</v>
      </c>
      <c r="L1550" s="375">
        <v>288440.64</v>
      </c>
      <c r="M1550" s="177"/>
      <c r="N1550" s="84"/>
    </row>
    <row r="1551" spans="1:14" x14ac:dyDescent="0.25">
      <c r="A1551" s="69" t="s">
        <v>99</v>
      </c>
      <c r="B1551" s="180" t="s">
        <v>119</v>
      </c>
      <c r="C1551" s="180" t="s">
        <v>101</v>
      </c>
      <c r="D1551" s="368" t="s">
        <v>120</v>
      </c>
      <c r="E1551" s="181"/>
      <c r="F1551" s="181"/>
      <c r="G1551" s="181"/>
      <c r="H1551" s="181"/>
      <c r="I1551" s="181"/>
      <c r="J1551" s="182"/>
      <c r="K1551" s="182">
        <f t="shared" si="237"/>
        <v>2850</v>
      </c>
      <c r="L1551" s="375">
        <v>34200</v>
      </c>
      <c r="M1551" s="177"/>
      <c r="N1551" s="84"/>
    </row>
    <row r="1552" spans="1:14" x14ac:dyDescent="0.25">
      <c r="A1552" s="69" t="s">
        <v>99</v>
      </c>
      <c r="B1552" s="180" t="s">
        <v>121</v>
      </c>
      <c r="C1552" s="180" t="s">
        <v>101</v>
      </c>
      <c r="D1552" s="368" t="s">
        <v>122</v>
      </c>
      <c r="E1552" s="181"/>
      <c r="F1552" s="181"/>
      <c r="G1552" s="181"/>
      <c r="H1552" s="181"/>
      <c r="I1552" s="181"/>
      <c r="J1552" s="182"/>
      <c r="K1552" s="182">
        <f t="shared" si="237"/>
        <v>1774.1666666666667</v>
      </c>
      <c r="L1552" s="375">
        <v>21290</v>
      </c>
      <c r="M1552" s="177"/>
      <c r="N1552" s="84"/>
    </row>
    <row r="1553" spans="1:14" x14ac:dyDescent="0.25">
      <c r="A1553" s="69"/>
      <c r="B1553" s="183"/>
      <c r="C1553" s="69"/>
      <c r="D1553" s="181"/>
      <c r="E1553" s="184" t="s">
        <v>123</v>
      </c>
      <c r="F1553" s="181"/>
      <c r="G1553" s="181"/>
      <c r="H1553" s="181"/>
      <c r="I1553" s="184"/>
      <c r="J1553" s="185"/>
      <c r="K1553" s="185">
        <f t="shared" ref="K1553:L1553" si="238">SUM(K1544:K1552)</f>
        <v>140591.75750000001</v>
      </c>
      <c r="L1553" s="185">
        <f t="shared" si="238"/>
        <v>1687101.0899999999</v>
      </c>
      <c r="M1553" s="177"/>
      <c r="N1553" s="84"/>
    </row>
    <row r="1554" spans="1:14" x14ac:dyDescent="0.25">
      <c r="A1554" s="69"/>
      <c r="B1554" s="183"/>
      <c r="C1554" s="69"/>
      <c r="D1554" s="181"/>
      <c r="E1554" s="181"/>
      <c r="F1554" s="181"/>
      <c r="G1554" s="181"/>
      <c r="H1554" s="181"/>
      <c r="I1554" s="181"/>
      <c r="J1554" s="181"/>
      <c r="K1554" s="181"/>
      <c r="L1554" s="372"/>
      <c r="M1554" s="177"/>
      <c r="N1554" s="84"/>
    </row>
    <row r="1555" spans="1:14" x14ac:dyDescent="0.25">
      <c r="A1555" s="69" t="s">
        <v>99</v>
      </c>
      <c r="B1555" s="180">
        <v>2111</v>
      </c>
      <c r="C1555" s="180" t="s">
        <v>101</v>
      </c>
      <c r="D1555" s="64" t="s">
        <v>125</v>
      </c>
      <c r="E1555" s="181"/>
      <c r="F1555" s="181"/>
      <c r="G1555" s="181"/>
      <c r="H1555" s="181"/>
      <c r="I1555" s="181"/>
      <c r="J1555" s="74"/>
      <c r="K1555" s="74">
        <f>L1555/12</f>
        <v>986</v>
      </c>
      <c r="L1555" s="182">
        <v>11832</v>
      </c>
      <c r="M1555" s="177"/>
      <c r="N1555" s="84"/>
    </row>
    <row r="1556" spans="1:14" x14ac:dyDescent="0.25">
      <c r="A1556" s="69"/>
      <c r="B1556" s="69"/>
      <c r="C1556" s="183"/>
      <c r="D1556" s="181"/>
      <c r="E1556" s="184" t="s">
        <v>123</v>
      </c>
      <c r="F1556" s="181"/>
      <c r="G1556" s="181"/>
      <c r="H1556" s="181"/>
      <c r="I1556" s="184"/>
      <c r="J1556" s="185"/>
      <c r="K1556" s="185">
        <f t="shared" ref="K1556:L1556" si="239">SUM(K1555)</f>
        <v>986</v>
      </c>
      <c r="L1556" s="185">
        <f t="shared" si="239"/>
        <v>11832</v>
      </c>
      <c r="M1556" s="177"/>
      <c r="N1556" s="84"/>
    </row>
    <row r="1557" spans="1:14" x14ac:dyDescent="0.25">
      <c r="A1557" s="69"/>
      <c r="B1557" s="69"/>
      <c r="C1557" s="183"/>
      <c r="D1557" s="181"/>
      <c r="E1557" s="181"/>
      <c r="F1557" s="181"/>
      <c r="G1557" s="181"/>
      <c r="H1557" s="181"/>
      <c r="I1557" s="181"/>
      <c r="J1557" s="74"/>
      <c r="K1557" s="74"/>
      <c r="L1557" s="185"/>
      <c r="M1557" s="177"/>
      <c r="N1557" s="84"/>
    </row>
    <row r="1558" spans="1:14" x14ac:dyDescent="0.25">
      <c r="A1558" s="69" t="s">
        <v>99</v>
      </c>
      <c r="B1558" s="180">
        <v>3361</v>
      </c>
      <c r="C1558" s="180" t="s">
        <v>101</v>
      </c>
      <c r="D1558" s="64" t="s">
        <v>136</v>
      </c>
      <c r="E1558" s="181"/>
      <c r="F1558" s="181"/>
      <c r="G1558" s="181"/>
      <c r="H1558" s="181"/>
      <c r="I1558" s="181"/>
      <c r="J1558" s="74"/>
      <c r="K1558" s="74">
        <f t="shared" ref="K1558:K1561" si="240">L1558/12</f>
        <v>379</v>
      </c>
      <c r="L1558" s="182">
        <v>4548</v>
      </c>
      <c r="M1558" s="177"/>
      <c r="N1558" s="84"/>
    </row>
    <row r="1559" spans="1:14" x14ac:dyDescent="0.25">
      <c r="A1559" s="69" t="s">
        <v>99</v>
      </c>
      <c r="B1559" s="180">
        <v>3711</v>
      </c>
      <c r="C1559" s="180" t="s">
        <v>101</v>
      </c>
      <c r="D1559" s="64" t="s">
        <v>140</v>
      </c>
      <c r="E1559" s="181"/>
      <c r="F1559" s="181"/>
      <c r="G1559" s="181"/>
      <c r="H1559" s="181"/>
      <c r="I1559" s="181"/>
      <c r="J1559" s="74"/>
      <c r="K1559" s="74">
        <f t="shared" si="240"/>
        <v>496.33333333333331</v>
      </c>
      <c r="L1559" s="182">
        <v>5956</v>
      </c>
      <c r="M1559" s="177"/>
      <c r="N1559" s="84"/>
    </row>
    <row r="1560" spans="1:14" x14ac:dyDescent="0.25">
      <c r="A1560" s="69" t="s">
        <v>99</v>
      </c>
      <c r="B1560" s="180">
        <v>3721</v>
      </c>
      <c r="C1560" s="180" t="s">
        <v>101</v>
      </c>
      <c r="D1560" s="64" t="s">
        <v>142</v>
      </c>
      <c r="E1560" s="181"/>
      <c r="F1560" s="181"/>
      <c r="G1560" s="181"/>
      <c r="H1560" s="181"/>
      <c r="I1560" s="181"/>
      <c r="J1560" s="182"/>
      <c r="K1560" s="74">
        <f t="shared" si="240"/>
        <v>617.16666666666663</v>
      </c>
      <c r="L1560" s="182">
        <v>7406</v>
      </c>
      <c r="M1560" s="177"/>
      <c r="N1560" s="84"/>
    </row>
    <row r="1561" spans="1:14" x14ac:dyDescent="0.25">
      <c r="A1561" s="69" t="s">
        <v>99</v>
      </c>
      <c r="B1561" s="180">
        <v>3751</v>
      </c>
      <c r="C1561" s="180" t="s">
        <v>101</v>
      </c>
      <c r="D1561" s="64" t="s">
        <v>144</v>
      </c>
      <c r="E1561" s="181"/>
      <c r="F1561" s="181"/>
      <c r="G1561" s="181"/>
      <c r="H1561" s="181"/>
      <c r="I1561" s="181"/>
      <c r="J1561" s="74"/>
      <c r="K1561" s="74">
        <f t="shared" si="240"/>
        <v>375.5</v>
      </c>
      <c r="L1561" s="182">
        <v>4506</v>
      </c>
      <c r="M1561" s="177"/>
      <c r="N1561" s="84"/>
    </row>
    <row r="1562" spans="1:14" x14ac:dyDescent="0.25">
      <c r="A1562" s="69"/>
      <c r="B1562" s="69"/>
      <c r="C1562" s="183"/>
      <c r="D1562" s="181"/>
      <c r="E1562" s="184" t="s">
        <v>123</v>
      </c>
      <c r="F1562" s="181"/>
      <c r="G1562" s="181"/>
      <c r="H1562" s="181"/>
      <c r="I1562" s="184"/>
      <c r="J1562" s="185"/>
      <c r="K1562" s="185">
        <f t="shared" ref="K1562:L1562" si="241">SUM(K1558:K1561)</f>
        <v>1868</v>
      </c>
      <c r="L1562" s="185">
        <f t="shared" si="241"/>
        <v>22416</v>
      </c>
      <c r="M1562" s="177"/>
      <c r="N1562" s="84"/>
    </row>
    <row r="1563" spans="1:14" x14ac:dyDescent="0.25">
      <c r="A1563" s="69"/>
      <c r="B1563" s="69"/>
      <c r="C1563" s="183"/>
      <c r="D1563" s="181"/>
      <c r="E1563" s="184"/>
      <c r="F1563" s="181"/>
      <c r="G1563" s="181"/>
      <c r="H1563" s="181"/>
      <c r="I1563" s="181"/>
      <c r="J1563" s="181"/>
      <c r="K1563" s="181"/>
      <c r="L1563" s="185"/>
      <c r="M1563" s="177"/>
      <c r="N1563" s="84"/>
    </row>
    <row r="1564" spans="1:14" x14ac:dyDescent="0.25">
      <c r="A1564" s="69"/>
      <c r="B1564" s="69"/>
      <c r="C1564" s="183"/>
      <c r="D1564" s="181"/>
      <c r="E1564" s="184" t="s">
        <v>146</v>
      </c>
      <c r="F1564" s="181"/>
      <c r="G1564" s="181"/>
      <c r="H1564" s="181"/>
      <c r="I1564" s="184"/>
      <c r="J1564" s="191"/>
      <c r="K1564" s="191">
        <f t="shared" ref="K1564:L1564" si="242">SUM(K1553+K1556+K1562)</f>
        <v>143445.75750000001</v>
      </c>
      <c r="L1564" s="191">
        <f t="shared" si="242"/>
        <v>1721349.0899999999</v>
      </c>
      <c r="M1564" s="177"/>
      <c r="N1564" s="84"/>
    </row>
    <row r="1565" spans="1:14" x14ac:dyDescent="0.25">
      <c r="A1565" s="69"/>
      <c r="B1565" s="69"/>
      <c r="C1565" s="183"/>
      <c r="D1565" s="181"/>
      <c r="E1565" s="181"/>
      <c r="F1565" s="181"/>
      <c r="G1565" s="181"/>
      <c r="H1565" s="181"/>
      <c r="I1565" s="181"/>
      <c r="J1565" s="181"/>
      <c r="K1565" s="181"/>
      <c r="L1565" s="366"/>
      <c r="M1565" s="177"/>
      <c r="N1565" s="84"/>
    </row>
    <row r="1566" spans="1:14" x14ac:dyDescent="0.25">
      <c r="A1566" s="359" t="s">
        <v>82</v>
      </c>
      <c r="B1566" s="361">
        <v>1</v>
      </c>
      <c r="C1566" s="360"/>
      <c r="D1566" s="359" t="s">
        <v>83</v>
      </c>
      <c r="E1566" s="184"/>
      <c r="F1566" s="184"/>
      <c r="G1566" s="184"/>
      <c r="H1566" s="184"/>
      <c r="I1566" s="184"/>
      <c r="J1566" s="191"/>
      <c r="K1566" s="191"/>
      <c r="L1566" s="191"/>
      <c r="M1566" s="177"/>
      <c r="N1566" s="84"/>
    </row>
    <row r="1567" spans="1:14" x14ac:dyDescent="0.25">
      <c r="A1567" s="359" t="s">
        <v>84</v>
      </c>
      <c r="B1567" s="361">
        <v>3</v>
      </c>
      <c r="C1567" s="360"/>
      <c r="D1567" s="359" t="s">
        <v>174</v>
      </c>
      <c r="E1567" s="184"/>
      <c r="F1567" s="184"/>
      <c r="G1567" s="184"/>
      <c r="H1567" s="184"/>
      <c r="I1567" s="184"/>
      <c r="J1567" s="191"/>
      <c r="K1567" s="191"/>
      <c r="L1567" s="191"/>
      <c r="M1567" s="177"/>
      <c r="N1567" s="84"/>
    </row>
    <row r="1568" spans="1:14" x14ac:dyDescent="0.25">
      <c r="A1568" s="359" t="s">
        <v>87</v>
      </c>
      <c r="B1568" s="361">
        <v>9</v>
      </c>
      <c r="C1568" s="360"/>
      <c r="D1568" s="359" t="s">
        <v>465</v>
      </c>
      <c r="E1568" s="184"/>
      <c r="F1568" s="184"/>
      <c r="G1568" s="184"/>
      <c r="H1568" s="184"/>
      <c r="I1568" s="184"/>
      <c r="J1568" s="191"/>
      <c r="K1568" s="191"/>
      <c r="L1568" s="191"/>
      <c r="M1568" s="177"/>
      <c r="N1568" s="84"/>
    </row>
    <row r="1569" spans="1:14" x14ac:dyDescent="0.25">
      <c r="A1569" s="359" t="s">
        <v>90</v>
      </c>
      <c r="B1569" s="360" t="s">
        <v>72</v>
      </c>
      <c r="C1569" s="360"/>
      <c r="D1569" s="184" t="s">
        <v>73</v>
      </c>
      <c r="E1569" s="184"/>
      <c r="F1569" s="184"/>
      <c r="G1569" s="184"/>
      <c r="H1569" s="184"/>
      <c r="I1569" s="184"/>
      <c r="J1569" s="191"/>
      <c r="K1569" s="191"/>
      <c r="L1569" s="191"/>
      <c r="M1569" s="177"/>
      <c r="N1569" s="84"/>
    </row>
    <row r="1570" spans="1:14" x14ac:dyDescent="0.25">
      <c r="A1570" s="359" t="s">
        <v>93</v>
      </c>
      <c r="B1570" s="360" t="s">
        <v>378</v>
      </c>
      <c r="C1570" s="360"/>
      <c r="D1570" s="184" t="s">
        <v>465</v>
      </c>
      <c r="E1570" s="184"/>
      <c r="F1570" s="184"/>
      <c r="G1570" s="184"/>
      <c r="H1570" s="184"/>
      <c r="I1570" s="184"/>
      <c r="J1570" s="191"/>
      <c r="K1570" s="191"/>
      <c r="L1570" s="191"/>
      <c r="M1570" s="177"/>
      <c r="N1570" s="84"/>
    </row>
    <row r="1571" spans="1:14" x14ac:dyDescent="0.25">
      <c r="A1571" s="69"/>
      <c r="B1571" s="183"/>
      <c r="C1571" s="69"/>
      <c r="D1571" s="69"/>
      <c r="E1571" s="181"/>
      <c r="F1571" s="181"/>
      <c r="G1571" s="181"/>
      <c r="H1571" s="181"/>
      <c r="I1571" s="184"/>
      <c r="J1571" s="191"/>
      <c r="K1571" s="191"/>
      <c r="L1571" s="191"/>
      <c r="M1571" s="177"/>
      <c r="N1571" s="84"/>
    </row>
    <row r="1572" spans="1:14" x14ac:dyDescent="0.25">
      <c r="A1572" s="69"/>
      <c r="B1572" s="183"/>
      <c r="C1572" s="364" t="s">
        <v>586</v>
      </c>
      <c r="D1572" s="359" t="s">
        <v>96</v>
      </c>
      <c r="E1572" s="365" t="s">
        <v>587</v>
      </c>
      <c r="F1572" s="181"/>
      <c r="G1572" s="181"/>
      <c r="H1572" s="181"/>
      <c r="I1572" s="181"/>
      <c r="J1572" s="181"/>
      <c r="K1572" s="181"/>
      <c r="L1572" s="372"/>
      <c r="M1572" s="177"/>
      <c r="N1572" s="84"/>
    </row>
    <row r="1573" spans="1:14" x14ac:dyDescent="0.25">
      <c r="A1573" s="69"/>
      <c r="B1573" s="183"/>
      <c r="C1573" s="69"/>
      <c r="D1573" s="380"/>
      <c r="E1573" s="181"/>
      <c r="F1573" s="181"/>
      <c r="G1573" s="181"/>
      <c r="H1573" s="181"/>
      <c r="I1573" s="181"/>
      <c r="J1573" s="181"/>
      <c r="K1573" s="181"/>
      <c r="L1573" s="372"/>
      <c r="M1573" s="177"/>
      <c r="N1573" s="84"/>
    </row>
    <row r="1574" spans="1:14" x14ac:dyDescent="0.25">
      <c r="A1574" s="69" t="s">
        <v>99</v>
      </c>
      <c r="B1574" s="180" t="s">
        <v>100</v>
      </c>
      <c r="C1574" s="180" t="s">
        <v>101</v>
      </c>
      <c r="D1574" s="64" t="s">
        <v>102</v>
      </c>
      <c r="E1574" s="181"/>
      <c r="F1574" s="181"/>
      <c r="G1574" s="181"/>
      <c r="H1574" s="181"/>
      <c r="I1574" s="181"/>
      <c r="J1574" s="182"/>
      <c r="K1574" s="182">
        <f t="shared" ref="K1574:K1580" si="243">L1574/12</f>
        <v>108240.78000000001</v>
      </c>
      <c r="L1574" s="375">
        <v>1298889.3600000001</v>
      </c>
      <c r="M1574" s="177"/>
      <c r="N1574" s="84"/>
    </row>
    <row r="1575" spans="1:14" x14ac:dyDescent="0.25">
      <c r="A1575" s="69" t="s">
        <v>99</v>
      </c>
      <c r="B1575" s="180" t="s">
        <v>106</v>
      </c>
      <c r="C1575" s="180" t="s">
        <v>101</v>
      </c>
      <c r="D1575" s="64" t="s">
        <v>107</v>
      </c>
      <c r="E1575" s="181"/>
      <c r="F1575" s="181"/>
      <c r="G1575" s="181"/>
      <c r="H1575" s="181"/>
      <c r="I1575" s="181"/>
      <c r="J1575" s="182"/>
      <c r="K1575" s="182">
        <f t="shared" si="243"/>
        <v>28842.76</v>
      </c>
      <c r="L1575" s="375">
        <v>346113.12</v>
      </c>
      <c r="M1575" s="177"/>
      <c r="N1575" s="84"/>
    </row>
    <row r="1576" spans="1:14" x14ac:dyDescent="0.25">
      <c r="A1576" s="69" t="s">
        <v>99</v>
      </c>
      <c r="B1576" s="180" t="s">
        <v>110</v>
      </c>
      <c r="C1576" s="180" t="s">
        <v>101</v>
      </c>
      <c r="D1576" s="368" t="s">
        <v>111</v>
      </c>
      <c r="E1576" s="181"/>
      <c r="F1576" s="181"/>
      <c r="G1576" s="181"/>
      <c r="H1576" s="181"/>
      <c r="I1576" s="181"/>
      <c r="J1576" s="182"/>
      <c r="K1576" s="182">
        <f t="shared" si="243"/>
        <v>1421</v>
      </c>
      <c r="L1576" s="375">
        <v>17052</v>
      </c>
      <c r="M1576" s="177"/>
      <c r="N1576" s="84"/>
    </row>
    <row r="1577" spans="1:14" x14ac:dyDescent="0.25">
      <c r="A1577" s="69" t="s">
        <v>99</v>
      </c>
      <c r="B1577" s="180" t="s">
        <v>112</v>
      </c>
      <c r="C1577" s="180" t="s">
        <v>101</v>
      </c>
      <c r="D1577" s="64" t="s">
        <v>113</v>
      </c>
      <c r="E1577" s="181"/>
      <c r="F1577" s="181"/>
      <c r="G1577" s="181"/>
      <c r="H1577" s="181"/>
      <c r="I1577" s="181"/>
      <c r="J1577" s="182"/>
      <c r="K1577" s="182">
        <f t="shared" si="243"/>
        <v>2712.6525000000001</v>
      </c>
      <c r="L1577" s="375">
        <v>32551.83</v>
      </c>
      <c r="M1577" s="177"/>
      <c r="N1577" s="84"/>
    </row>
    <row r="1578" spans="1:14" x14ac:dyDescent="0.25">
      <c r="A1578" s="69" t="s">
        <v>99</v>
      </c>
      <c r="B1578" s="180" t="s">
        <v>117</v>
      </c>
      <c r="C1578" s="180" t="s">
        <v>101</v>
      </c>
      <c r="D1578" s="64" t="s">
        <v>118</v>
      </c>
      <c r="E1578" s="181"/>
      <c r="F1578" s="181"/>
      <c r="G1578" s="181"/>
      <c r="H1578" s="181"/>
      <c r="I1578" s="181"/>
      <c r="J1578" s="182"/>
      <c r="K1578" s="182">
        <f t="shared" si="243"/>
        <v>27516.48</v>
      </c>
      <c r="L1578" s="375">
        <v>330197.76000000001</v>
      </c>
      <c r="M1578" s="177"/>
      <c r="N1578" s="84"/>
    </row>
    <row r="1579" spans="1:14" x14ac:dyDescent="0.25">
      <c r="A1579" s="69" t="s">
        <v>99</v>
      </c>
      <c r="B1579" s="180" t="s">
        <v>119</v>
      </c>
      <c r="C1579" s="180" t="s">
        <v>101</v>
      </c>
      <c r="D1579" s="64" t="s">
        <v>120</v>
      </c>
      <c r="E1579" s="181"/>
      <c r="F1579" s="181"/>
      <c r="G1579" s="181"/>
      <c r="H1579" s="181"/>
      <c r="I1579" s="181"/>
      <c r="J1579" s="182"/>
      <c r="K1579" s="182">
        <f t="shared" si="243"/>
        <v>7600</v>
      </c>
      <c r="L1579" s="375">
        <v>91200</v>
      </c>
      <c r="M1579" s="177"/>
      <c r="N1579" s="84"/>
    </row>
    <row r="1580" spans="1:14" x14ac:dyDescent="0.25">
      <c r="A1580" s="69" t="s">
        <v>99</v>
      </c>
      <c r="B1580" s="180" t="s">
        <v>121</v>
      </c>
      <c r="C1580" s="180" t="s">
        <v>101</v>
      </c>
      <c r="D1580" s="64" t="s">
        <v>122</v>
      </c>
      <c r="E1580" s="181"/>
      <c r="F1580" s="181"/>
      <c r="G1580" s="181"/>
      <c r="H1580" s="181"/>
      <c r="I1580" s="181"/>
      <c r="J1580" s="182"/>
      <c r="K1580" s="182">
        <f t="shared" si="243"/>
        <v>4161.666666666667</v>
      </c>
      <c r="L1580" s="375">
        <v>49940</v>
      </c>
      <c r="M1580" s="177"/>
      <c r="N1580" s="84"/>
    </row>
    <row r="1581" spans="1:14" x14ac:dyDescent="0.25">
      <c r="A1581" s="69"/>
      <c r="B1581" s="183"/>
      <c r="C1581" s="69"/>
      <c r="D1581" s="380"/>
      <c r="E1581" s="184" t="s">
        <v>123</v>
      </c>
      <c r="F1581" s="181"/>
      <c r="G1581" s="181"/>
      <c r="H1581" s="181"/>
      <c r="I1581" s="184"/>
      <c r="J1581" s="185"/>
      <c r="K1581" s="185">
        <f>SUM(K1574:K1580)</f>
        <v>180495.33916666667</v>
      </c>
      <c r="L1581" s="185">
        <f>SUM(L1574:L1580)</f>
        <v>2165944.0700000003</v>
      </c>
      <c r="M1581" s="177"/>
      <c r="N1581" s="84"/>
    </row>
    <row r="1582" spans="1:14" x14ac:dyDescent="0.25">
      <c r="A1582" s="69"/>
      <c r="B1582" s="183"/>
      <c r="C1582" s="69"/>
      <c r="D1582" s="380"/>
      <c r="E1582" s="181"/>
      <c r="F1582" s="181"/>
      <c r="G1582" s="181"/>
      <c r="H1582" s="181"/>
      <c r="I1582" s="181"/>
      <c r="J1582" s="181"/>
      <c r="K1582" s="181"/>
      <c r="L1582" s="372"/>
      <c r="M1582" s="177"/>
      <c r="N1582" s="84"/>
    </row>
    <row r="1583" spans="1:14" x14ac:dyDescent="0.25">
      <c r="A1583" s="69" t="s">
        <v>99</v>
      </c>
      <c r="B1583" s="180">
        <v>2111</v>
      </c>
      <c r="C1583" s="180" t="s">
        <v>101</v>
      </c>
      <c r="D1583" s="64" t="s">
        <v>125</v>
      </c>
      <c r="E1583" s="181"/>
      <c r="F1583" s="181"/>
      <c r="G1583" s="181"/>
      <c r="H1583" s="181"/>
      <c r="I1583" s="181"/>
      <c r="J1583" s="74"/>
      <c r="K1583" s="74">
        <f>L1583/12</f>
        <v>2112.8166666666666</v>
      </c>
      <c r="L1583" s="182">
        <v>25353.8</v>
      </c>
      <c r="M1583" s="177"/>
      <c r="N1583" s="84"/>
    </row>
    <row r="1584" spans="1:14" x14ac:dyDescent="0.25">
      <c r="A1584" s="69"/>
      <c r="B1584" s="183"/>
      <c r="C1584" s="69"/>
      <c r="D1584" s="69"/>
      <c r="E1584" s="184" t="s">
        <v>123</v>
      </c>
      <c r="F1584" s="181"/>
      <c r="G1584" s="181"/>
      <c r="H1584" s="181"/>
      <c r="I1584" s="184"/>
      <c r="J1584" s="185"/>
      <c r="K1584" s="185">
        <f t="shared" ref="K1584:L1584" si="244">SUM(K1583)</f>
        <v>2112.8166666666666</v>
      </c>
      <c r="L1584" s="185">
        <f t="shared" si="244"/>
        <v>25353.8</v>
      </c>
      <c r="M1584" s="177"/>
      <c r="N1584" s="84"/>
    </row>
    <row r="1585" spans="1:15" x14ac:dyDescent="0.25">
      <c r="A1585" s="69"/>
      <c r="B1585" s="183"/>
      <c r="C1585" s="69"/>
      <c r="D1585" s="69"/>
      <c r="E1585" s="181"/>
      <c r="F1585" s="181"/>
      <c r="G1585" s="181"/>
      <c r="H1585" s="181"/>
      <c r="I1585" s="181"/>
      <c r="J1585" s="181"/>
      <c r="K1585" s="181"/>
      <c r="L1585" s="185"/>
      <c r="M1585" s="177"/>
      <c r="N1585" s="84"/>
    </row>
    <row r="1586" spans="1:15" x14ac:dyDescent="0.25">
      <c r="A1586" s="69" t="s">
        <v>99</v>
      </c>
      <c r="B1586" s="180">
        <v>3361</v>
      </c>
      <c r="C1586" s="180" t="s">
        <v>101</v>
      </c>
      <c r="D1586" s="64" t="s">
        <v>136</v>
      </c>
      <c r="E1586" s="181"/>
      <c r="F1586" s="181"/>
      <c r="G1586" s="181"/>
      <c r="H1586" s="181"/>
      <c r="I1586" s="181"/>
      <c r="J1586" s="74"/>
      <c r="K1586" s="74">
        <f t="shared" ref="K1586:K1587" si="245">L1586/12</f>
        <v>833.33333333333337</v>
      </c>
      <c r="L1586" s="395">
        <v>10000</v>
      </c>
      <c r="M1586" s="177"/>
      <c r="N1586" s="84"/>
    </row>
    <row r="1587" spans="1:15" x14ac:dyDescent="0.25">
      <c r="A1587" s="69" t="s">
        <v>99</v>
      </c>
      <c r="B1587" s="180">
        <v>3711</v>
      </c>
      <c r="C1587" s="180" t="s">
        <v>101</v>
      </c>
      <c r="D1587" s="64" t="s">
        <v>140</v>
      </c>
      <c r="E1587" s="181"/>
      <c r="F1587" s="181"/>
      <c r="G1587" s="181"/>
      <c r="H1587" s="181"/>
      <c r="I1587" s="181"/>
      <c r="J1587" s="74"/>
      <c r="K1587" s="74">
        <f t="shared" si="245"/>
        <v>638.66666666666663</v>
      </c>
      <c r="L1587" s="395">
        <v>7664</v>
      </c>
      <c r="M1587" s="177"/>
      <c r="N1587" s="84"/>
    </row>
    <row r="1588" spans="1:15" x14ac:dyDescent="0.25">
      <c r="A1588" s="69"/>
      <c r="B1588" s="183"/>
      <c r="C1588" s="69"/>
      <c r="D1588" s="69"/>
      <c r="E1588" s="184" t="s">
        <v>123</v>
      </c>
      <c r="F1588" s="181"/>
      <c r="G1588" s="181"/>
      <c r="H1588" s="181"/>
      <c r="I1588" s="184"/>
      <c r="J1588" s="185"/>
      <c r="K1588" s="185">
        <f t="shared" ref="K1588:L1588" si="246">SUM(K1586:K1587)</f>
        <v>1472</v>
      </c>
      <c r="L1588" s="185">
        <f t="shared" si="246"/>
        <v>17664</v>
      </c>
      <c r="M1588" s="177"/>
      <c r="N1588" s="84"/>
    </row>
    <row r="1589" spans="1:15" x14ac:dyDescent="0.25">
      <c r="A1589" s="69"/>
      <c r="B1589" s="183"/>
      <c r="C1589" s="69"/>
      <c r="D1589" s="69"/>
      <c r="E1589" s="181"/>
      <c r="F1589" s="181"/>
      <c r="G1589" s="181"/>
      <c r="H1589" s="181"/>
      <c r="I1589" s="181"/>
      <c r="J1589" s="181"/>
      <c r="K1589" s="181"/>
      <c r="L1589" s="366"/>
      <c r="M1589" s="177"/>
      <c r="N1589" s="84"/>
    </row>
    <row r="1590" spans="1:15" x14ac:dyDescent="0.25">
      <c r="A1590" s="69"/>
      <c r="B1590" s="183"/>
      <c r="C1590" s="69"/>
      <c r="D1590" s="69"/>
      <c r="E1590" s="184" t="s">
        <v>146</v>
      </c>
      <c r="F1590" s="181"/>
      <c r="G1590" s="181"/>
      <c r="H1590" s="181"/>
      <c r="I1590" s="184"/>
      <c r="J1590" s="191"/>
      <c r="K1590" s="191">
        <f t="shared" ref="K1590:L1590" si="247">K1581+K1584+K1588</f>
        <v>184080.15583333335</v>
      </c>
      <c r="L1590" s="191">
        <f t="shared" si="247"/>
        <v>2208961.87</v>
      </c>
      <c r="M1590" s="177"/>
      <c r="N1590" s="84"/>
    </row>
    <row r="1591" spans="1:15" x14ac:dyDescent="0.25">
      <c r="A1591" s="69"/>
      <c r="B1591" s="183"/>
      <c r="C1591" s="69"/>
      <c r="D1591" s="69"/>
      <c r="E1591" s="181"/>
      <c r="F1591" s="181"/>
      <c r="G1591" s="181"/>
      <c r="H1591" s="184"/>
      <c r="I1591" s="181"/>
      <c r="J1591" s="191"/>
      <c r="K1591" s="191"/>
      <c r="L1591" s="191"/>
      <c r="M1591" s="177"/>
      <c r="N1591" s="84"/>
    </row>
    <row r="1592" spans="1:15" s="334" customFormat="1" x14ac:dyDescent="0.25">
      <c r="A1592" s="359" t="s">
        <v>82</v>
      </c>
      <c r="B1592" s="361">
        <v>4</v>
      </c>
      <c r="C1592" s="360"/>
      <c r="D1592" s="359" t="s">
        <v>534</v>
      </c>
      <c r="E1592" s="184"/>
      <c r="F1592" s="184"/>
      <c r="G1592" s="184"/>
      <c r="H1592" s="184"/>
      <c r="I1592" s="184"/>
      <c r="J1592" s="191"/>
      <c r="K1592" s="191"/>
      <c r="L1592" s="191"/>
      <c r="M1592" s="177"/>
      <c r="N1592" s="84"/>
      <c r="O1592" s="335"/>
    </row>
    <row r="1593" spans="1:15" s="334" customFormat="1" x14ac:dyDescent="0.25">
      <c r="A1593" s="359" t="s">
        <v>84</v>
      </c>
      <c r="B1593" s="361">
        <v>2</v>
      </c>
      <c r="C1593" s="360"/>
      <c r="D1593" s="359" t="s">
        <v>535</v>
      </c>
      <c r="E1593" s="184"/>
      <c r="F1593" s="184"/>
      <c r="G1593" s="184"/>
      <c r="H1593" s="184"/>
      <c r="I1593" s="184"/>
      <c r="J1593" s="191"/>
      <c r="K1593" s="191"/>
      <c r="L1593" s="191"/>
      <c r="M1593" s="177"/>
      <c r="N1593" s="84"/>
      <c r="O1593" s="335"/>
    </row>
    <row r="1594" spans="1:15" s="334" customFormat="1" x14ac:dyDescent="0.25">
      <c r="A1594" s="359" t="s">
        <v>87</v>
      </c>
      <c r="B1594" s="361">
        <v>1</v>
      </c>
      <c r="C1594" s="360"/>
      <c r="D1594" s="359" t="s">
        <v>536</v>
      </c>
      <c r="E1594" s="184"/>
      <c r="F1594" s="184"/>
      <c r="G1594" s="184"/>
      <c r="H1594" s="184"/>
      <c r="I1594" s="184"/>
      <c r="J1594" s="191"/>
      <c r="K1594" s="191"/>
      <c r="L1594" s="191"/>
      <c r="M1594" s="177"/>
      <c r="N1594" s="84"/>
      <c r="O1594" s="335"/>
    </row>
    <row r="1595" spans="1:15" s="334" customFormat="1" x14ac:dyDescent="0.25">
      <c r="A1595" s="359" t="s">
        <v>90</v>
      </c>
      <c r="B1595" s="360" t="s">
        <v>72</v>
      </c>
      <c r="C1595" s="360"/>
      <c r="D1595" s="362" t="s">
        <v>73</v>
      </c>
      <c r="E1595" s="184"/>
      <c r="F1595" s="184"/>
      <c r="G1595" s="184"/>
      <c r="H1595" s="184"/>
      <c r="I1595" s="184"/>
      <c r="J1595" s="184"/>
      <c r="K1595" s="184"/>
      <c r="L1595" s="372"/>
      <c r="M1595" s="177"/>
      <c r="N1595" s="84"/>
      <c r="O1595" s="335"/>
    </row>
    <row r="1596" spans="1:15" s="334" customFormat="1" x14ac:dyDescent="0.25">
      <c r="A1596" s="359" t="s">
        <v>93</v>
      </c>
      <c r="B1596" s="360" t="s">
        <v>378</v>
      </c>
      <c r="C1596" s="360"/>
      <c r="D1596" s="362" t="s">
        <v>465</v>
      </c>
      <c r="E1596" s="184"/>
      <c r="F1596" s="184"/>
      <c r="G1596" s="184"/>
      <c r="H1596" s="184"/>
      <c r="I1596" s="184"/>
      <c r="J1596" s="184"/>
      <c r="K1596" s="184"/>
      <c r="L1596" s="184"/>
      <c r="M1596" s="177"/>
      <c r="N1596" s="84"/>
      <c r="O1596" s="335"/>
    </row>
    <row r="1597" spans="1:15" s="334" customFormat="1" x14ac:dyDescent="0.25">
      <c r="A1597" s="69"/>
      <c r="B1597" s="183"/>
      <c r="C1597" s="69"/>
      <c r="D1597" s="181"/>
      <c r="E1597" s="181"/>
      <c r="F1597" s="181"/>
      <c r="G1597" s="181"/>
      <c r="H1597" s="181"/>
      <c r="I1597" s="181"/>
      <c r="J1597" s="181"/>
      <c r="K1597" s="181"/>
      <c r="L1597" s="181"/>
      <c r="M1597" s="177"/>
      <c r="N1597" s="84"/>
      <c r="O1597" s="335"/>
    </row>
    <row r="1598" spans="1:15" s="334" customFormat="1" ht="27" customHeight="1" x14ac:dyDescent="0.25">
      <c r="A1598" s="69"/>
      <c r="B1598" s="183"/>
      <c r="C1598" s="364" t="s">
        <v>648</v>
      </c>
      <c r="D1598" s="184" t="s">
        <v>96</v>
      </c>
      <c r="E1598" s="503" t="s">
        <v>649</v>
      </c>
      <c r="F1598" s="503"/>
      <c r="G1598" s="503"/>
      <c r="H1598" s="503"/>
      <c r="I1598" s="503"/>
      <c r="J1598" s="503"/>
      <c r="K1598" s="503"/>
      <c r="L1598" s="503"/>
      <c r="M1598" s="177"/>
      <c r="N1598" s="84"/>
      <c r="O1598" s="335"/>
    </row>
    <row r="1599" spans="1:15" s="334" customFormat="1" x14ac:dyDescent="0.25">
      <c r="A1599" s="69"/>
      <c r="B1599" s="183"/>
      <c r="C1599" s="364"/>
      <c r="D1599" s="184"/>
      <c r="E1599" s="365"/>
      <c r="F1599" s="181"/>
      <c r="G1599" s="181"/>
      <c r="H1599" s="181"/>
      <c r="I1599" s="181"/>
      <c r="J1599" s="181"/>
      <c r="K1599" s="181"/>
      <c r="L1599" s="181"/>
      <c r="M1599" s="177"/>
      <c r="N1599" s="84"/>
      <c r="O1599" s="335"/>
    </row>
    <row r="1600" spans="1:15" s="334" customFormat="1" x14ac:dyDescent="0.25">
      <c r="A1600" s="70" t="s">
        <v>99</v>
      </c>
      <c r="B1600" s="173">
        <v>4391</v>
      </c>
      <c r="C1600" s="173" t="s">
        <v>101</v>
      </c>
      <c r="D1600" s="72" t="s">
        <v>190</v>
      </c>
      <c r="E1600" s="72"/>
      <c r="F1600" s="72"/>
      <c r="G1600" s="72"/>
      <c r="H1600" s="72"/>
      <c r="I1600" s="72"/>
      <c r="J1600" s="73"/>
      <c r="K1600" s="73">
        <f>L1600/12</f>
        <v>571361.17083333328</v>
      </c>
      <c r="L1600" s="68">
        <v>6856334.0499999998</v>
      </c>
      <c r="M1600" s="177"/>
      <c r="N1600" s="84"/>
      <c r="O1600" s="335"/>
    </row>
    <row r="1601" spans="1:15" s="334" customFormat="1" x14ac:dyDescent="0.25">
      <c r="A1601" s="70"/>
      <c r="B1601" s="173"/>
      <c r="C1601" s="70"/>
      <c r="D1601" s="70"/>
      <c r="E1601" s="174" t="s">
        <v>123</v>
      </c>
      <c r="F1601" s="72"/>
      <c r="G1601" s="72"/>
      <c r="H1601" s="72"/>
      <c r="I1601" s="174"/>
      <c r="J1601" s="392"/>
      <c r="K1601" s="392">
        <f t="shared" ref="K1601:L1601" si="248">SUM(K1600)</f>
        <v>571361.17083333328</v>
      </c>
      <c r="L1601" s="392">
        <f t="shared" si="248"/>
        <v>6856334.0499999998</v>
      </c>
      <c r="M1601" s="177"/>
      <c r="N1601" s="84"/>
      <c r="O1601" s="335"/>
    </row>
    <row r="1602" spans="1:15" s="334" customFormat="1" x14ac:dyDescent="0.25">
      <c r="A1602" s="69"/>
      <c r="B1602" s="183"/>
      <c r="C1602" s="69"/>
      <c r="D1602" s="69"/>
      <c r="E1602" s="181"/>
      <c r="F1602" s="181"/>
      <c r="G1602" s="181"/>
      <c r="H1602" s="181"/>
      <c r="I1602" s="184"/>
      <c r="J1602" s="191"/>
      <c r="K1602" s="191"/>
      <c r="L1602" s="372"/>
      <c r="M1602" s="177"/>
      <c r="N1602" s="84"/>
      <c r="O1602" s="335"/>
    </row>
    <row r="1603" spans="1:15" s="334" customFormat="1" x14ac:dyDescent="0.25">
      <c r="A1603" s="69"/>
      <c r="B1603" s="183"/>
      <c r="C1603" s="69"/>
      <c r="D1603" s="69"/>
      <c r="E1603" s="184" t="s">
        <v>146</v>
      </c>
      <c r="F1603" s="181"/>
      <c r="G1603" s="181"/>
      <c r="H1603" s="181"/>
      <c r="I1603" s="184"/>
      <c r="J1603" s="191"/>
      <c r="K1603" s="191">
        <f t="shared" ref="K1603:L1603" si="249">SUM(K1601)</f>
        <v>571361.17083333328</v>
      </c>
      <c r="L1603" s="191">
        <f t="shared" si="249"/>
        <v>6856334.0499999998</v>
      </c>
      <c r="M1603" s="177"/>
      <c r="N1603" s="84"/>
      <c r="O1603" s="335"/>
    </row>
    <row r="1604" spans="1:15" s="334" customFormat="1" x14ac:dyDescent="0.25">
      <c r="A1604" s="69"/>
      <c r="B1604" s="183"/>
      <c r="C1604" s="69"/>
      <c r="D1604" s="69"/>
      <c r="E1604" s="181"/>
      <c r="F1604" s="181"/>
      <c r="G1604" s="181"/>
      <c r="H1604" s="181"/>
      <c r="I1604" s="184"/>
      <c r="J1604" s="191"/>
      <c r="K1604" s="191"/>
      <c r="L1604" s="191"/>
      <c r="M1604" s="177"/>
      <c r="N1604" s="84"/>
      <c r="O1604" s="335"/>
    </row>
    <row r="1605" spans="1:15" x14ac:dyDescent="0.25">
      <c r="A1605" s="69"/>
      <c r="B1605" s="183"/>
      <c r="C1605" s="69"/>
      <c r="D1605" s="69"/>
      <c r="E1605" s="184" t="s">
        <v>173</v>
      </c>
      <c r="F1605" s="181"/>
      <c r="G1605" s="181"/>
      <c r="H1605" s="181"/>
      <c r="I1605" s="181"/>
      <c r="J1605" s="191"/>
      <c r="K1605" s="191">
        <f>K1590+K1564+K1534+K1505+K1603</f>
        <v>1489196.6600000001</v>
      </c>
      <c r="L1605" s="191">
        <f>L1590+L1564+L1534+L1505+L1603</f>
        <v>17870359.920000002</v>
      </c>
      <c r="M1605" s="177"/>
      <c r="N1605" s="84"/>
    </row>
    <row r="1606" spans="1:15" x14ac:dyDescent="0.25">
      <c r="A1606" s="69"/>
      <c r="B1606" s="183"/>
      <c r="C1606" s="183"/>
      <c r="D1606" s="181"/>
      <c r="E1606" s="181"/>
      <c r="F1606" s="181"/>
      <c r="G1606" s="181"/>
      <c r="H1606" s="181"/>
      <c r="I1606" s="181"/>
      <c r="J1606" s="181"/>
      <c r="K1606" s="181"/>
      <c r="L1606" s="181"/>
      <c r="M1606" s="177"/>
      <c r="N1606" s="84"/>
    </row>
    <row r="1607" spans="1:15" x14ac:dyDescent="0.25">
      <c r="A1607" s="69"/>
      <c r="B1607" s="183"/>
      <c r="C1607" s="183"/>
      <c r="D1607" s="181"/>
      <c r="E1607" s="184" t="s">
        <v>578</v>
      </c>
      <c r="F1607" s="181"/>
      <c r="G1607" s="181"/>
      <c r="H1607" s="181"/>
      <c r="I1607" s="181"/>
      <c r="J1607" s="181"/>
      <c r="K1607" s="191">
        <f>K101+K524+K714+K865+K1058+K1154+K1169+K1464+K1605</f>
        <v>62247787.004166663</v>
      </c>
      <c r="L1607" s="191">
        <f>L101+L524+L714+L865+L1058+L1154+L1169+L1464+L1605</f>
        <v>747034420.04999995</v>
      </c>
      <c r="M1607" s="177"/>
    </row>
    <row r="1608" spans="1:15" ht="15" customHeight="1" x14ac:dyDescent="0.25">
      <c r="A1608" s="64"/>
      <c r="B1608" s="64"/>
      <c r="C1608" s="64"/>
      <c r="D1608" s="64"/>
      <c r="E1608" s="64"/>
      <c r="F1608" s="64"/>
      <c r="G1608" s="64"/>
      <c r="H1608" s="64"/>
      <c r="I1608" s="64"/>
      <c r="J1608" s="64"/>
      <c r="K1608" s="64"/>
      <c r="L1608" s="190"/>
      <c r="M1608" s="177"/>
      <c r="N1608" s="177"/>
    </row>
    <row r="1609" spans="1:15" ht="15" customHeight="1" x14ac:dyDescent="0.25">
      <c r="A1609" s="61"/>
      <c r="B1609" s="61"/>
      <c r="C1609" s="61"/>
      <c r="D1609" s="61"/>
      <c r="E1609" s="61"/>
      <c r="F1609" s="61"/>
      <c r="G1609" s="61"/>
      <c r="I1609" s="61"/>
      <c r="J1609" s="61"/>
      <c r="K1609" s="64"/>
      <c r="L1609" s="190"/>
      <c r="M1609" s="177"/>
      <c r="N1609" s="348"/>
    </row>
    <row r="1610" spans="1:15" ht="15" customHeight="1" x14ac:dyDescent="0.25">
      <c r="A1610" s="61"/>
      <c r="B1610" s="61"/>
      <c r="C1610" s="61"/>
      <c r="D1610" s="61"/>
      <c r="E1610" s="61"/>
      <c r="F1610" s="61"/>
      <c r="G1610" s="61"/>
      <c r="H1610" s="67"/>
      <c r="I1610" s="61"/>
      <c r="J1610" s="61"/>
      <c r="K1610" s="64"/>
      <c r="L1610" s="190"/>
      <c r="M1610" s="177"/>
      <c r="N1610" s="349"/>
    </row>
    <row r="1611" spans="1:15" ht="15" customHeight="1" x14ac:dyDescent="0.25">
      <c r="A1611" s="61"/>
      <c r="B1611" s="61"/>
      <c r="C1611" s="61"/>
      <c r="D1611" s="61"/>
      <c r="E1611" s="61"/>
      <c r="F1611" s="61"/>
      <c r="G1611" s="61"/>
      <c r="I1611"/>
      <c r="J1611" s="61"/>
      <c r="K1611" s="64"/>
      <c r="L1611" s="64"/>
      <c r="M1611" s="177"/>
      <c r="N1611" s="350"/>
    </row>
    <row r="1612" spans="1:15" ht="15" customHeight="1" x14ac:dyDescent="0.25">
      <c r="A1612" s="61"/>
      <c r="B1612" s="61"/>
      <c r="C1612" s="61"/>
      <c r="D1612" s="61"/>
      <c r="E1612" s="61"/>
      <c r="F1612" s="61"/>
      <c r="G1612" s="61"/>
      <c r="H1612"/>
      <c r="I1612"/>
      <c r="J1612" s="61"/>
      <c r="K1612" s="64"/>
      <c r="L1612" s="64"/>
      <c r="M1612" s="177"/>
      <c r="N1612" s="177"/>
    </row>
    <row r="1613" spans="1:15" ht="15" customHeight="1" x14ac:dyDescent="0.25">
      <c r="H1613" s="67"/>
      <c r="I1613"/>
      <c r="K1613" s="351"/>
      <c r="L1613" s="352"/>
      <c r="M1613" s="178"/>
      <c r="N1613" s="178"/>
    </row>
    <row r="1614" spans="1:15" ht="15" customHeight="1" x14ac:dyDescent="0.25">
      <c r="H1614"/>
      <c r="I1614"/>
      <c r="K1614" s="353"/>
      <c r="L1614" s="353"/>
      <c r="M1614" s="178"/>
      <c r="N1614" s="354"/>
    </row>
    <row r="1615" spans="1:15" ht="15" customHeight="1" x14ac:dyDescent="0.25">
      <c r="H1615" s="332"/>
      <c r="K1615" s="355"/>
      <c r="L1615" s="353"/>
      <c r="M1615" s="178"/>
      <c r="N1615" s="178"/>
    </row>
    <row r="1616" spans="1:15" ht="15" customHeight="1" x14ac:dyDescent="0.25">
      <c r="K1616" s="353"/>
      <c r="L1616" s="353"/>
      <c r="M1616" s="178"/>
      <c r="N1616" s="178"/>
    </row>
    <row r="1617" spans="8:18" ht="15" customHeight="1" x14ac:dyDescent="0.25">
      <c r="H1617" s="332"/>
      <c r="K1617" s="355"/>
      <c r="L1617" s="356"/>
      <c r="M1617" s="178"/>
      <c r="N1617" s="357"/>
    </row>
    <row r="1618" spans="8:18" ht="15" customHeight="1" x14ac:dyDescent="0.25">
      <c r="H1618" s="332"/>
      <c r="K1618" s="353"/>
      <c r="L1618" s="353"/>
      <c r="M1618" s="178"/>
      <c r="N1618" s="178"/>
    </row>
    <row r="1619" spans="8:18" ht="15" customHeight="1" x14ac:dyDescent="0.25">
      <c r="H1619" s="332"/>
      <c r="K1619" s="358"/>
      <c r="L1619" s="353"/>
      <c r="M1619" s="178"/>
      <c r="N1619" s="354"/>
    </row>
    <row r="1620" spans="8:18" ht="15" customHeight="1" x14ac:dyDescent="0.25">
      <c r="H1620" s="332"/>
      <c r="K1620" s="358"/>
      <c r="L1620" s="353"/>
      <c r="M1620" s="178"/>
      <c r="N1620" s="350"/>
    </row>
    <row r="1621" spans="8:18" ht="15" customHeight="1" x14ac:dyDescent="0.25">
      <c r="H1621" s="332"/>
      <c r="K1621" s="358"/>
      <c r="L1621" s="353"/>
      <c r="M1621" s="178"/>
      <c r="N1621" s="354"/>
    </row>
    <row r="1622" spans="8:18" ht="15" customHeight="1" x14ac:dyDescent="0.25">
      <c r="H1622" s="332"/>
      <c r="K1622" s="358"/>
      <c r="L1622" s="353"/>
      <c r="M1622" s="178"/>
      <c r="N1622" s="350"/>
    </row>
    <row r="1623" spans="8:18" ht="15" customHeight="1" x14ac:dyDescent="0.25">
      <c r="H1623" s="332"/>
      <c r="K1623" s="353"/>
      <c r="L1623" s="353"/>
      <c r="M1623" s="178"/>
      <c r="N1623" s="354"/>
    </row>
    <row r="1624" spans="8:18" ht="15" customHeight="1" x14ac:dyDescent="0.25">
      <c r="K1624" s="353"/>
      <c r="L1624" s="353"/>
      <c r="M1624" s="178"/>
      <c r="N1624" s="178"/>
    </row>
    <row r="1625" spans="8:18" ht="15" customHeight="1" x14ac:dyDescent="0.25">
      <c r="K1625" s="353"/>
      <c r="L1625" s="353"/>
      <c r="M1625" s="178"/>
      <c r="N1625" s="178"/>
    </row>
    <row r="1626" spans="8:18" ht="15" customHeight="1" x14ac:dyDescent="0.25">
      <c r="H1626" s="332"/>
      <c r="K1626" s="353"/>
      <c r="L1626" s="353"/>
      <c r="M1626" s="178"/>
      <c r="N1626" s="178"/>
    </row>
    <row r="1627" spans="8:18" ht="15" customHeight="1" x14ac:dyDescent="0.25">
      <c r="K1627" s="353"/>
      <c r="L1627" s="353"/>
      <c r="M1627" s="178"/>
      <c r="N1627" s="178"/>
    </row>
    <row r="1628" spans="8:18" ht="15" customHeight="1" x14ac:dyDescent="0.25">
      <c r="H1628" s="332"/>
      <c r="K1628" s="353"/>
      <c r="L1628" s="353"/>
      <c r="M1628" s="178"/>
      <c r="N1628" s="178"/>
      <c r="Q1628" s="333"/>
    </row>
    <row r="1629" spans="8:18" ht="15" customHeight="1" x14ac:dyDescent="0.25">
      <c r="K1629" s="353"/>
      <c r="L1629" s="353"/>
      <c r="M1629" s="178"/>
      <c r="N1629" s="350"/>
      <c r="P1629" s="59"/>
      <c r="Q1629" s="350"/>
      <c r="R1629" s="59"/>
    </row>
    <row r="1630" spans="8:18" ht="15" customHeight="1" x14ac:dyDescent="0.25">
      <c r="K1630" s="353"/>
      <c r="L1630" s="353"/>
      <c r="M1630" s="178"/>
      <c r="N1630" s="350"/>
      <c r="P1630" s="59"/>
      <c r="Q1630" s="350"/>
      <c r="R1630" s="59"/>
    </row>
    <row r="1631" spans="8:18" ht="15" customHeight="1" x14ac:dyDescent="0.25">
      <c r="K1631" s="353"/>
      <c r="L1631" s="353"/>
      <c r="M1631" s="178"/>
      <c r="N1631" s="350"/>
      <c r="P1631" s="59"/>
      <c r="Q1631" s="350"/>
      <c r="R1631" s="351"/>
    </row>
    <row r="1632" spans="8:18" ht="15" customHeight="1" x14ac:dyDescent="0.25">
      <c r="K1632" s="353"/>
      <c r="L1632" s="353"/>
      <c r="M1632" s="178"/>
      <c r="N1632" s="350"/>
      <c r="P1632" s="59"/>
      <c r="Q1632" s="350"/>
      <c r="R1632" s="59"/>
    </row>
    <row r="1633" spans="11:18" ht="15" customHeight="1" x14ac:dyDescent="0.25">
      <c r="K1633" s="353"/>
      <c r="L1633" s="353"/>
      <c r="M1633" s="178"/>
      <c r="N1633" s="350"/>
      <c r="P1633" s="59"/>
      <c r="Q1633" s="350"/>
      <c r="R1633" s="59"/>
    </row>
    <row r="1634" spans="11:18" ht="15" customHeight="1" x14ac:dyDescent="0.25">
      <c r="K1634" s="353"/>
      <c r="L1634" s="353"/>
      <c r="M1634" s="178"/>
      <c r="N1634" s="350"/>
      <c r="P1634" s="59"/>
      <c r="Q1634" s="350"/>
      <c r="R1634" s="59"/>
    </row>
    <row r="1635" spans="11:18" ht="15" customHeight="1" x14ac:dyDescent="0.25">
      <c r="K1635" s="353"/>
      <c r="L1635" s="353"/>
      <c r="M1635" s="178"/>
      <c r="N1635" s="350"/>
      <c r="P1635" s="59"/>
      <c r="Q1635" s="350"/>
      <c r="R1635" s="59"/>
    </row>
    <row r="1636" spans="11:18" ht="15" customHeight="1" x14ac:dyDescent="0.25">
      <c r="K1636" s="353"/>
      <c r="L1636" s="353"/>
      <c r="M1636" s="178"/>
      <c r="N1636" s="350"/>
      <c r="P1636" s="59"/>
      <c r="Q1636" s="350"/>
      <c r="R1636" s="59"/>
    </row>
    <row r="1637" spans="11:18" ht="15" customHeight="1" x14ac:dyDescent="0.25">
      <c r="K1637" s="353"/>
      <c r="L1637" s="353"/>
      <c r="M1637" s="178"/>
      <c r="N1637" s="178"/>
      <c r="Q1637" s="333"/>
    </row>
    <row r="1638" spans="11:18" ht="15" customHeight="1" x14ac:dyDescent="0.25">
      <c r="K1638" s="353"/>
      <c r="L1638" s="353"/>
      <c r="M1638" s="178"/>
      <c r="N1638" s="350"/>
      <c r="Q1638" s="333"/>
    </row>
    <row r="1639" spans="11:18" ht="15" customHeight="1" x14ac:dyDescent="0.25">
      <c r="K1639" s="353"/>
      <c r="L1639" s="353"/>
      <c r="M1639" s="178"/>
      <c r="N1639" s="178"/>
      <c r="Q1639" s="333"/>
    </row>
    <row r="1640" spans="11:18" ht="15" customHeight="1" x14ac:dyDescent="0.25">
      <c r="K1640" s="353"/>
      <c r="L1640" s="353"/>
      <c r="M1640" s="178"/>
      <c r="N1640" s="178"/>
    </row>
    <row r="1641" spans="11:18" ht="15" customHeight="1" x14ac:dyDescent="0.25">
      <c r="K1641" s="353"/>
      <c r="L1641" s="353"/>
      <c r="M1641" s="178"/>
      <c r="N1641" s="178"/>
      <c r="P1641" s="333"/>
    </row>
    <row r="1642" spans="11:18" ht="15" customHeight="1" x14ac:dyDescent="0.25">
      <c r="K1642" s="353"/>
      <c r="L1642" s="353"/>
      <c r="M1642" s="178"/>
      <c r="N1642" s="178"/>
      <c r="P1642" s="333"/>
    </row>
    <row r="1643" spans="11:18" ht="15" customHeight="1" x14ac:dyDescent="0.25">
      <c r="K1643" s="353"/>
      <c r="L1643" s="353"/>
      <c r="M1643" s="178"/>
      <c r="N1643" s="178"/>
      <c r="P1643" s="333"/>
    </row>
    <row r="1644" spans="11:18" ht="15" customHeight="1" x14ac:dyDescent="0.25">
      <c r="P1644" s="333"/>
    </row>
  </sheetData>
  <autoFilter ref="A7:L1588"/>
  <mergeCells count="8">
    <mergeCell ref="E1598:L1598"/>
    <mergeCell ref="E917:L917"/>
    <mergeCell ref="D751:F751"/>
    <mergeCell ref="D7:I7"/>
    <mergeCell ref="A2:L2"/>
    <mergeCell ref="A3:L3"/>
    <mergeCell ref="A5:L5"/>
    <mergeCell ref="D750:F750"/>
  </mergeCells>
  <conditionalFormatting sqref="B23">
    <cfRule type="colorScale" priority="1">
      <colorScale>
        <cfvo type="min"/>
        <cfvo type="max"/>
        <color rgb="FF57BB8A"/>
        <color rgb="FFFFFFFF"/>
      </colorScale>
    </cfRule>
  </conditionalFormatting>
  <printOptions horizontalCentered="1"/>
  <pageMargins left="0.70866141732283472" right="0.70866141732283472" top="0.43307086614173229" bottom="0.74803149606299213" header="0.31496062992125984" footer="0.15748031496062992"/>
  <pageSetup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.&amp;K000000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S1506"/>
  <sheetViews>
    <sheetView workbookViewId="0">
      <selection activeCell="A5" sqref="A5:L5"/>
    </sheetView>
  </sheetViews>
  <sheetFormatPr baseColWidth="10" defaultColWidth="14.42578125" defaultRowHeight="15" customHeight="1" x14ac:dyDescent="0.25"/>
  <cols>
    <col min="1" max="1" width="18.7109375" style="196" customWidth="1"/>
    <col min="2" max="2" width="11.42578125" style="196" customWidth="1"/>
    <col min="3" max="3" width="12.7109375" style="196" customWidth="1"/>
    <col min="4" max="5" width="7.28515625" style="196" customWidth="1"/>
    <col min="6" max="6" width="12.28515625" style="196" customWidth="1"/>
    <col min="7" max="7" width="17" style="196" customWidth="1"/>
    <col min="8" max="9" width="7.28515625" style="196" hidden="1" customWidth="1"/>
    <col min="10" max="10" width="5.85546875" style="196" hidden="1" customWidth="1"/>
    <col min="11" max="11" width="18.140625" style="196" customWidth="1"/>
    <col min="12" max="12" width="16.85546875" style="196" customWidth="1"/>
    <col min="13" max="13" width="15.140625" style="207" customWidth="1"/>
    <col min="14" max="14" width="15.140625" style="59" customWidth="1"/>
    <col min="15" max="19" width="14.42578125" style="59"/>
  </cols>
  <sheetData>
    <row r="1" spans="1:14" ht="15" customHeight="1" x14ac:dyDescent="0.25">
      <c r="A1" s="188"/>
      <c r="B1" s="188"/>
      <c r="C1" s="188"/>
      <c r="D1" s="188"/>
      <c r="E1" s="188"/>
      <c r="F1" s="188"/>
      <c r="G1" s="188"/>
      <c r="H1" s="188"/>
      <c r="I1" s="188"/>
      <c r="J1" s="188"/>
      <c r="K1" s="188"/>
      <c r="L1" s="203" t="s">
        <v>66</v>
      </c>
      <c r="M1" s="428"/>
      <c r="N1" s="429"/>
    </row>
    <row r="2" spans="1:14" ht="20.25" customHeight="1" x14ac:dyDescent="0.25">
      <c r="A2" s="513" t="s">
        <v>71</v>
      </c>
      <c r="B2" s="514"/>
      <c r="C2" s="514"/>
      <c r="D2" s="514"/>
      <c r="E2" s="514"/>
      <c r="F2" s="514"/>
      <c r="G2" s="514"/>
      <c r="H2" s="514"/>
      <c r="I2" s="514"/>
      <c r="J2" s="514"/>
      <c r="K2" s="514"/>
      <c r="L2" s="514"/>
    </row>
    <row r="3" spans="1:14" ht="20.25" customHeight="1" x14ac:dyDescent="0.25">
      <c r="A3" s="513" t="s">
        <v>633</v>
      </c>
      <c r="B3" s="514"/>
      <c r="C3" s="514"/>
      <c r="D3" s="514"/>
      <c r="E3" s="514"/>
      <c r="F3" s="514"/>
      <c r="G3" s="514"/>
      <c r="H3" s="514"/>
      <c r="I3" s="514"/>
      <c r="J3" s="514"/>
      <c r="K3" s="514"/>
      <c r="L3" s="514"/>
    </row>
    <row r="4" spans="1:14" ht="20.25" customHeight="1" x14ac:dyDescent="0.25">
      <c r="A4" s="170"/>
      <c r="B4" s="204"/>
      <c r="C4" s="204"/>
      <c r="D4" s="163"/>
      <c r="E4" s="163"/>
      <c r="F4" s="163"/>
      <c r="G4" s="163"/>
      <c r="H4" s="163"/>
      <c r="I4" s="163"/>
      <c r="J4" s="163"/>
      <c r="K4" s="163"/>
      <c r="L4" s="205"/>
    </row>
    <row r="5" spans="1:14" ht="20.25" customHeight="1" x14ac:dyDescent="0.25">
      <c r="A5" s="515" t="s">
        <v>8</v>
      </c>
      <c r="B5" s="516"/>
      <c r="C5" s="516"/>
      <c r="D5" s="516"/>
      <c r="E5" s="516"/>
      <c r="F5" s="516"/>
      <c r="G5" s="516"/>
      <c r="H5" s="516"/>
      <c r="I5" s="516"/>
      <c r="J5" s="516"/>
      <c r="K5" s="516"/>
      <c r="L5" s="516"/>
    </row>
    <row r="6" spans="1:14" ht="15.75" thickBot="1" x14ac:dyDescent="0.3">
      <c r="A6" s="170"/>
      <c r="B6" s="204"/>
      <c r="C6" s="204"/>
      <c r="D6" s="163"/>
      <c r="E6" s="163"/>
      <c r="F6" s="163"/>
      <c r="G6" s="163"/>
      <c r="H6" s="163"/>
      <c r="I6" s="163"/>
      <c r="J6" s="163"/>
      <c r="K6" s="163"/>
      <c r="L6" s="206"/>
    </row>
    <row r="7" spans="1:14" ht="45.75" customHeight="1" thickBot="1" x14ac:dyDescent="0.3">
      <c r="A7" s="199" t="s">
        <v>74</v>
      </c>
      <c r="B7" s="200" t="s">
        <v>75</v>
      </c>
      <c r="C7" s="201" t="s">
        <v>77</v>
      </c>
      <c r="D7" s="507" t="s">
        <v>78</v>
      </c>
      <c r="E7" s="508"/>
      <c r="F7" s="508"/>
      <c r="G7" s="508"/>
      <c r="H7" s="509"/>
      <c r="I7" s="202"/>
      <c r="J7" s="201" t="s">
        <v>79</v>
      </c>
      <c r="K7" s="201" t="s">
        <v>79</v>
      </c>
      <c r="L7" s="201" t="s">
        <v>80</v>
      </c>
    </row>
    <row r="8" spans="1:14" x14ac:dyDescent="0.25">
      <c r="A8" s="167"/>
      <c r="B8" s="164"/>
      <c r="C8" s="164"/>
      <c r="D8" s="164"/>
      <c r="E8" s="164"/>
      <c r="F8" s="164"/>
      <c r="G8" s="164"/>
      <c r="H8" s="164"/>
      <c r="I8" s="164"/>
      <c r="J8" s="164"/>
      <c r="K8" s="164"/>
      <c r="L8" s="172"/>
    </row>
    <row r="9" spans="1:14" x14ac:dyDescent="0.25">
      <c r="A9" s="359" t="s">
        <v>82</v>
      </c>
      <c r="B9" s="360" t="s">
        <v>72</v>
      </c>
      <c r="C9" s="361"/>
      <c r="D9" s="362" t="s">
        <v>83</v>
      </c>
      <c r="E9" s="184"/>
      <c r="F9" s="181"/>
      <c r="G9" s="181"/>
      <c r="H9" s="181"/>
      <c r="I9" s="181"/>
      <c r="J9" s="181"/>
      <c r="K9" s="181"/>
      <c r="L9" s="74"/>
    </row>
    <row r="10" spans="1:14" x14ac:dyDescent="0.25">
      <c r="A10" s="359" t="s">
        <v>84</v>
      </c>
      <c r="B10" s="360" t="s">
        <v>85</v>
      </c>
      <c r="C10" s="361"/>
      <c r="D10" s="362" t="s">
        <v>86</v>
      </c>
      <c r="E10" s="184"/>
      <c r="F10" s="181"/>
      <c r="G10" s="181"/>
      <c r="H10" s="181"/>
      <c r="I10" s="181"/>
      <c r="J10" s="181"/>
      <c r="K10" s="181"/>
      <c r="L10" s="74"/>
    </row>
    <row r="11" spans="1:14" x14ac:dyDescent="0.25">
      <c r="A11" s="359" t="s">
        <v>87</v>
      </c>
      <c r="B11" s="360" t="s">
        <v>72</v>
      </c>
      <c r="C11" s="361"/>
      <c r="D11" s="362" t="s">
        <v>88</v>
      </c>
      <c r="E11" s="184"/>
      <c r="F11" s="184"/>
      <c r="G11" s="181"/>
      <c r="H11" s="181"/>
      <c r="I11" s="181"/>
      <c r="J11" s="181"/>
      <c r="K11" s="181"/>
      <c r="L11" s="74"/>
    </row>
    <row r="12" spans="1:14" x14ac:dyDescent="0.25">
      <c r="A12" s="359" t="s">
        <v>90</v>
      </c>
      <c r="B12" s="360" t="s">
        <v>91</v>
      </c>
      <c r="C12" s="360"/>
      <c r="D12" s="184" t="s">
        <v>92</v>
      </c>
      <c r="E12" s="181"/>
      <c r="F12" s="184"/>
      <c r="G12" s="181"/>
      <c r="H12" s="181"/>
      <c r="I12" s="181"/>
      <c r="J12" s="181"/>
      <c r="K12" s="181"/>
      <c r="L12" s="74"/>
    </row>
    <row r="13" spans="1:14" x14ac:dyDescent="0.25">
      <c r="A13" s="359" t="s">
        <v>93</v>
      </c>
      <c r="B13" s="360" t="s">
        <v>72</v>
      </c>
      <c r="C13" s="360"/>
      <c r="D13" s="184" t="s">
        <v>94</v>
      </c>
      <c r="E13" s="181"/>
      <c r="F13" s="181"/>
      <c r="G13" s="181"/>
      <c r="H13" s="181"/>
      <c r="I13" s="181"/>
      <c r="J13" s="181"/>
      <c r="K13" s="181"/>
      <c r="L13" s="74"/>
    </row>
    <row r="14" spans="1:14" x14ac:dyDescent="0.25">
      <c r="A14" s="360"/>
      <c r="B14" s="360"/>
      <c r="C14" s="360"/>
      <c r="D14" s="184"/>
      <c r="E14" s="181"/>
      <c r="F14" s="181"/>
      <c r="G14" s="181"/>
      <c r="H14" s="181"/>
      <c r="I14" s="181"/>
      <c r="J14" s="181"/>
      <c r="K14" s="181"/>
      <c r="L14" s="191"/>
    </row>
    <row r="15" spans="1:14" x14ac:dyDescent="0.25">
      <c r="A15" s="361"/>
      <c r="B15" s="360"/>
      <c r="C15" s="364" t="s">
        <v>95</v>
      </c>
      <c r="D15" s="184" t="s">
        <v>96</v>
      </c>
      <c r="E15" s="365" t="s">
        <v>97</v>
      </c>
      <c r="F15" s="184"/>
      <c r="G15" s="184"/>
      <c r="H15" s="184"/>
      <c r="I15" s="184"/>
      <c r="J15" s="184"/>
      <c r="K15" s="184"/>
      <c r="L15" s="366"/>
    </row>
    <row r="16" spans="1:14" x14ac:dyDescent="0.25">
      <c r="A16" s="361"/>
      <c r="B16" s="360"/>
      <c r="C16" s="364"/>
      <c r="D16" s="184"/>
      <c r="E16" s="365"/>
      <c r="F16" s="181"/>
      <c r="G16" s="184"/>
      <c r="H16" s="184"/>
      <c r="I16" s="184"/>
      <c r="J16" s="184"/>
      <c r="K16" s="184"/>
      <c r="L16" s="366"/>
    </row>
    <row r="17" spans="1:14" x14ac:dyDescent="0.25">
      <c r="A17" s="69" t="s">
        <v>99</v>
      </c>
      <c r="B17" s="180" t="s">
        <v>100</v>
      </c>
      <c r="C17" s="180" t="s">
        <v>101</v>
      </c>
      <c r="D17" s="64" t="s">
        <v>102</v>
      </c>
      <c r="E17" s="64"/>
      <c r="F17" s="387"/>
      <c r="G17" s="387"/>
      <c r="H17" s="387"/>
      <c r="I17" s="387"/>
      <c r="J17" s="387"/>
      <c r="K17" s="193">
        <f t="shared" ref="K17:K25" si="0">L17/12</f>
        <v>98184.320000000007</v>
      </c>
      <c r="L17" s="396">
        <v>1178211.8400000001</v>
      </c>
    </row>
    <row r="18" spans="1:14" x14ac:dyDescent="0.25">
      <c r="A18" s="69" t="s">
        <v>99</v>
      </c>
      <c r="B18" s="180" t="s">
        <v>106</v>
      </c>
      <c r="C18" s="180" t="s">
        <v>101</v>
      </c>
      <c r="D18" s="64" t="s">
        <v>107</v>
      </c>
      <c r="E18" s="64"/>
      <c r="F18" s="387"/>
      <c r="G18" s="387"/>
      <c r="H18" s="387"/>
      <c r="I18" s="387"/>
      <c r="J18" s="387"/>
      <c r="K18" s="193">
        <f t="shared" si="0"/>
        <v>90565.96</v>
      </c>
      <c r="L18" s="396">
        <v>1086791.52</v>
      </c>
      <c r="M18" s="428"/>
      <c r="N18" s="429"/>
    </row>
    <row r="19" spans="1:14" x14ac:dyDescent="0.25">
      <c r="A19" s="69" t="s">
        <v>99</v>
      </c>
      <c r="B19" s="180" t="s">
        <v>108</v>
      </c>
      <c r="C19" s="180" t="s">
        <v>101</v>
      </c>
      <c r="D19" s="64" t="s">
        <v>109</v>
      </c>
      <c r="E19" s="64"/>
      <c r="F19" s="387"/>
      <c r="G19" s="387" t="s">
        <v>588</v>
      </c>
      <c r="H19" s="387"/>
      <c r="I19" s="387"/>
      <c r="J19" s="387"/>
      <c r="K19" s="193">
        <f t="shared" si="0"/>
        <v>114865.21999999999</v>
      </c>
      <c r="L19" s="396">
        <v>1378382.64</v>
      </c>
      <c r="M19" s="428"/>
      <c r="N19" s="429"/>
    </row>
    <row r="20" spans="1:14" x14ac:dyDescent="0.25">
      <c r="A20" s="69" t="s">
        <v>99</v>
      </c>
      <c r="B20" s="180" t="s">
        <v>110</v>
      </c>
      <c r="C20" s="180" t="s">
        <v>101</v>
      </c>
      <c r="D20" s="64" t="s">
        <v>111</v>
      </c>
      <c r="E20" s="64"/>
      <c r="F20" s="64"/>
      <c r="G20" s="64"/>
      <c r="H20" s="64"/>
      <c r="I20" s="64"/>
      <c r="J20" s="64"/>
      <c r="K20" s="193">
        <f t="shared" si="0"/>
        <v>315</v>
      </c>
      <c r="L20" s="396">
        <v>3780</v>
      </c>
    </row>
    <row r="21" spans="1:14" x14ac:dyDescent="0.25">
      <c r="A21" s="69" t="s">
        <v>99</v>
      </c>
      <c r="B21" s="180" t="s">
        <v>112</v>
      </c>
      <c r="C21" s="180" t="s">
        <v>101</v>
      </c>
      <c r="D21" s="64" t="s">
        <v>113</v>
      </c>
      <c r="E21" s="64"/>
      <c r="F21" s="64"/>
      <c r="G21" s="64"/>
      <c r="H21" s="64"/>
      <c r="I21" s="64"/>
      <c r="J21" s="64"/>
      <c r="K21" s="193">
        <f t="shared" si="0"/>
        <v>2354.2024999999999</v>
      </c>
      <c r="L21" s="396">
        <v>28250.43</v>
      </c>
    </row>
    <row r="22" spans="1:14" x14ac:dyDescent="0.25">
      <c r="A22" s="69" t="s">
        <v>99</v>
      </c>
      <c r="B22" s="180" t="s">
        <v>114</v>
      </c>
      <c r="C22" s="180" t="s">
        <v>101</v>
      </c>
      <c r="D22" s="64" t="s">
        <v>115</v>
      </c>
      <c r="E22" s="64"/>
      <c r="F22" s="387"/>
      <c r="G22" s="64"/>
      <c r="H22" s="64"/>
      <c r="I22" s="64"/>
      <c r="J22" s="64"/>
      <c r="K22" s="193">
        <f t="shared" si="0"/>
        <v>64123.203333333331</v>
      </c>
      <c r="L22" s="396">
        <v>769478.44</v>
      </c>
    </row>
    <row r="23" spans="1:14" x14ac:dyDescent="0.25">
      <c r="A23" s="69" t="s">
        <v>99</v>
      </c>
      <c r="B23" s="180" t="s">
        <v>117</v>
      </c>
      <c r="C23" s="180" t="s">
        <v>101</v>
      </c>
      <c r="D23" s="64" t="s">
        <v>118</v>
      </c>
      <c r="E23" s="64"/>
      <c r="F23" s="64"/>
      <c r="G23" s="64"/>
      <c r="H23" s="64"/>
      <c r="I23" s="64"/>
      <c r="J23" s="64"/>
      <c r="K23" s="193">
        <f t="shared" si="0"/>
        <v>124079.40000000001</v>
      </c>
      <c r="L23" s="396">
        <v>1488952.8</v>
      </c>
    </row>
    <row r="24" spans="1:14" x14ac:dyDescent="0.25">
      <c r="A24" s="69" t="s">
        <v>99</v>
      </c>
      <c r="B24" s="180" t="s">
        <v>119</v>
      </c>
      <c r="C24" s="180" t="s">
        <v>101</v>
      </c>
      <c r="D24" s="64" t="s">
        <v>120</v>
      </c>
      <c r="E24" s="64"/>
      <c r="F24" s="64"/>
      <c r="G24" s="64"/>
      <c r="H24" s="64"/>
      <c r="I24" s="64"/>
      <c r="J24" s="64"/>
      <c r="K24" s="193">
        <f t="shared" si="0"/>
        <v>7600</v>
      </c>
      <c r="L24" s="396">
        <v>91200</v>
      </c>
    </row>
    <row r="25" spans="1:14" x14ac:dyDescent="0.25">
      <c r="A25" s="69" t="s">
        <v>99</v>
      </c>
      <c r="B25" s="180" t="s">
        <v>121</v>
      </c>
      <c r="C25" s="180" t="s">
        <v>101</v>
      </c>
      <c r="D25" s="64" t="s">
        <v>122</v>
      </c>
      <c r="E25" s="64"/>
      <c r="F25" s="64"/>
      <c r="G25" s="387"/>
      <c r="H25" s="64"/>
      <c r="I25" s="64"/>
      <c r="J25" s="64"/>
      <c r="K25" s="193">
        <f t="shared" si="0"/>
        <v>8057.5</v>
      </c>
      <c r="L25" s="396">
        <v>96690</v>
      </c>
    </row>
    <row r="26" spans="1:14" x14ac:dyDescent="0.25">
      <c r="A26" s="361"/>
      <c r="B26" s="360"/>
      <c r="C26" s="69"/>
      <c r="D26" s="184"/>
      <c r="E26" s="184" t="s">
        <v>123</v>
      </c>
      <c r="F26" s="184"/>
      <c r="G26" s="184"/>
      <c r="H26" s="184"/>
      <c r="I26" s="184" t="s">
        <v>124</v>
      </c>
      <c r="J26" s="184"/>
      <c r="K26" s="185">
        <f t="shared" ref="K26:L26" si="1">SUM(K17:K25)</f>
        <v>510144.80583333335</v>
      </c>
      <c r="L26" s="185">
        <f t="shared" si="1"/>
        <v>6121737.6699999999</v>
      </c>
    </row>
    <row r="27" spans="1:14" x14ac:dyDescent="0.25">
      <c r="A27" s="361"/>
      <c r="B27" s="360"/>
      <c r="C27" s="69"/>
      <c r="D27" s="184"/>
      <c r="E27" s="184"/>
      <c r="F27" s="184"/>
      <c r="G27" s="184"/>
      <c r="H27" s="184"/>
      <c r="I27" s="184"/>
      <c r="J27" s="184"/>
      <c r="K27" s="185"/>
      <c r="L27" s="185"/>
    </row>
    <row r="28" spans="1:14" x14ac:dyDescent="0.25">
      <c r="A28" s="69" t="s">
        <v>99</v>
      </c>
      <c r="B28" s="180">
        <v>2111</v>
      </c>
      <c r="C28" s="180" t="s">
        <v>101</v>
      </c>
      <c r="D28" s="64" t="s">
        <v>125</v>
      </c>
      <c r="E28" s="184"/>
      <c r="F28" s="184"/>
      <c r="G28" s="184"/>
      <c r="H28" s="184"/>
      <c r="I28" s="184"/>
      <c r="J28" s="184"/>
      <c r="K28" s="74">
        <f t="shared" ref="K28:K38" si="2">L28/12</f>
        <v>7969.2958333333336</v>
      </c>
      <c r="L28" s="190">
        <v>95631.55</v>
      </c>
    </row>
    <row r="29" spans="1:14" x14ac:dyDescent="0.25">
      <c r="A29" s="69" t="s">
        <v>99</v>
      </c>
      <c r="B29" s="180">
        <v>2161</v>
      </c>
      <c r="C29" s="180" t="s">
        <v>101</v>
      </c>
      <c r="D29" s="64" t="s">
        <v>128</v>
      </c>
      <c r="E29" s="184"/>
      <c r="F29" s="184"/>
      <c r="G29" s="184"/>
      <c r="H29" s="184"/>
      <c r="I29" s="184"/>
      <c r="J29" s="184"/>
      <c r="K29" s="74">
        <f t="shared" si="2"/>
        <v>1365.5249999999999</v>
      </c>
      <c r="L29" s="190">
        <v>16386.3</v>
      </c>
    </row>
    <row r="30" spans="1:14" s="59" customFormat="1" x14ac:dyDescent="0.25">
      <c r="A30" s="69" t="s">
        <v>99</v>
      </c>
      <c r="B30" s="66">
        <v>2211</v>
      </c>
      <c r="C30" s="66" t="s">
        <v>101</v>
      </c>
      <c r="D30" s="65" t="s">
        <v>132</v>
      </c>
      <c r="E30" s="174"/>
      <c r="F30" s="174"/>
      <c r="G30" s="174"/>
      <c r="H30" s="174"/>
      <c r="I30" s="174"/>
      <c r="J30" s="174"/>
      <c r="K30" s="74">
        <f t="shared" si="2"/>
        <v>15854.666666666666</v>
      </c>
      <c r="L30" s="189">
        <v>190256</v>
      </c>
      <c r="M30" s="207"/>
    </row>
    <row r="31" spans="1:14" s="59" customFormat="1" x14ac:dyDescent="0.25">
      <c r="A31" s="70" t="s">
        <v>99</v>
      </c>
      <c r="B31" s="66">
        <v>2461</v>
      </c>
      <c r="C31" s="66" t="s">
        <v>101</v>
      </c>
      <c r="D31" s="65" t="s">
        <v>135</v>
      </c>
      <c r="E31" s="174"/>
      <c r="F31" s="174"/>
      <c r="G31" s="174"/>
      <c r="H31" s="174"/>
      <c r="I31" s="174"/>
      <c r="J31" s="174"/>
      <c r="K31" s="74">
        <f t="shared" si="2"/>
        <v>7832.3975</v>
      </c>
      <c r="L31" s="189">
        <v>93988.77</v>
      </c>
      <c r="M31" s="207"/>
    </row>
    <row r="32" spans="1:14" s="59" customFormat="1" x14ac:dyDescent="0.25">
      <c r="A32" s="69" t="s">
        <v>99</v>
      </c>
      <c r="B32" s="180">
        <v>2471</v>
      </c>
      <c r="C32" s="180" t="s">
        <v>101</v>
      </c>
      <c r="D32" s="64" t="s">
        <v>137</v>
      </c>
      <c r="E32" s="184"/>
      <c r="F32" s="184"/>
      <c r="G32" s="184"/>
      <c r="H32" s="184"/>
      <c r="I32" s="184"/>
      <c r="J32" s="184"/>
      <c r="K32" s="74">
        <f t="shared" si="2"/>
        <v>4231.3</v>
      </c>
      <c r="L32" s="208">
        <v>50775.6</v>
      </c>
      <c r="M32" s="207"/>
    </row>
    <row r="33" spans="1:14" s="59" customFormat="1" x14ac:dyDescent="0.25">
      <c r="A33" s="69" t="s">
        <v>99</v>
      </c>
      <c r="B33" s="66">
        <v>2492</v>
      </c>
      <c r="C33" s="66" t="s">
        <v>101</v>
      </c>
      <c r="D33" s="65" t="s">
        <v>141</v>
      </c>
      <c r="E33" s="174"/>
      <c r="F33" s="174"/>
      <c r="G33" s="174"/>
      <c r="H33" s="174"/>
      <c r="I33" s="174"/>
      <c r="J33" s="174"/>
      <c r="K33" s="74">
        <f t="shared" si="2"/>
        <v>1071.7016666666666</v>
      </c>
      <c r="L33" s="189">
        <v>12860.42</v>
      </c>
      <c r="M33" s="207"/>
    </row>
    <row r="34" spans="1:14" s="59" customFormat="1" x14ac:dyDescent="0.25">
      <c r="A34" s="69" t="s">
        <v>99</v>
      </c>
      <c r="B34" s="66">
        <v>2591</v>
      </c>
      <c r="C34" s="66" t="s">
        <v>101</v>
      </c>
      <c r="D34" s="65" t="s">
        <v>143</v>
      </c>
      <c r="E34" s="174"/>
      <c r="F34" s="174"/>
      <c r="G34" s="174"/>
      <c r="H34" s="174"/>
      <c r="I34" s="174"/>
      <c r="J34" s="174"/>
      <c r="K34" s="74">
        <f t="shared" si="2"/>
        <v>811.41666666666663</v>
      </c>
      <c r="L34" s="189">
        <v>9737</v>
      </c>
      <c r="M34" s="207"/>
    </row>
    <row r="35" spans="1:14" s="59" customFormat="1" x14ac:dyDescent="0.25">
      <c r="A35" s="70" t="s">
        <v>99</v>
      </c>
      <c r="B35" s="66">
        <v>2611</v>
      </c>
      <c r="C35" s="66" t="s">
        <v>101</v>
      </c>
      <c r="D35" s="65" t="s">
        <v>129</v>
      </c>
      <c r="E35" s="174"/>
      <c r="F35" s="174"/>
      <c r="G35" s="174"/>
      <c r="H35" s="174"/>
      <c r="I35" s="174"/>
      <c r="J35" s="174"/>
      <c r="K35" s="74">
        <f t="shared" si="2"/>
        <v>125000</v>
      </c>
      <c r="L35" s="189">
        <v>1500000</v>
      </c>
      <c r="M35" s="207"/>
    </row>
    <row r="36" spans="1:14" x14ac:dyDescent="0.25">
      <c r="A36" s="69" t="s">
        <v>99</v>
      </c>
      <c r="B36" s="180">
        <v>2711</v>
      </c>
      <c r="C36" s="180" t="s">
        <v>101</v>
      </c>
      <c r="D36" s="64" t="s">
        <v>145</v>
      </c>
      <c r="E36" s="184"/>
      <c r="F36" s="184"/>
      <c r="G36" s="184"/>
      <c r="H36" s="184"/>
      <c r="I36" s="184"/>
      <c r="J36" s="184"/>
      <c r="K36" s="74">
        <f t="shared" si="2"/>
        <v>29165.200000000001</v>
      </c>
      <c r="L36" s="190">
        <v>349982.4</v>
      </c>
    </row>
    <row r="37" spans="1:14" x14ac:dyDescent="0.25">
      <c r="A37" s="69" t="s">
        <v>99</v>
      </c>
      <c r="B37" s="180">
        <v>2721</v>
      </c>
      <c r="C37" s="180" t="s">
        <v>101</v>
      </c>
      <c r="D37" s="64" t="s">
        <v>147</v>
      </c>
      <c r="E37" s="184"/>
      <c r="F37" s="184"/>
      <c r="G37" s="184"/>
      <c r="H37" s="184"/>
      <c r="I37" s="184"/>
      <c r="J37" s="184"/>
      <c r="K37" s="74">
        <f t="shared" si="2"/>
        <v>21094.45</v>
      </c>
      <c r="L37" s="190">
        <v>253133.4</v>
      </c>
    </row>
    <row r="38" spans="1:14" x14ac:dyDescent="0.25">
      <c r="A38" s="69" t="s">
        <v>99</v>
      </c>
      <c r="B38" s="180">
        <v>2911</v>
      </c>
      <c r="C38" s="180" t="s">
        <v>101</v>
      </c>
      <c r="D38" s="64" t="s">
        <v>148</v>
      </c>
      <c r="E38" s="184"/>
      <c r="F38" s="184"/>
      <c r="G38" s="184"/>
      <c r="H38" s="184"/>
      <c r="I38" s="184"/>
      <c r="J38" s="184"/>
      <c r="K38" s="74">
        <f t="shared" si="2"/>
        <v>4503.3</v>
      </c>
      <c r="L38" s="190">
        <v>54039.6</v>
      </c>
    </row>
    <row r="39" spans="1:14" x14ac:dyDescent="0.25">
      <c r="A39" s="361"/>
      <c r="B39" s="183"/>
      <c r="C39" s="183"/>
      <c r="D39" s="181"/>
      <c r="E39" s="184" t="s">
        <v>123</v>
      </c>
      <c r="F39" s="184"/>
      <c r="G39" s="184"/>
      <c r="H39" s="184"/>
      <c r="I39" s="184" t="s">
        <v>124</v>
      </c>
      <c r="J39" s="184"/>
      <c r="K39" s="191">
        <f>SUM(K28:K38)</f>
        <v>218899.25333333336</v>
      </c>
      <c r="L39" s="191">
        <f>SUM(L28:L38)</f>
        <v>2626791.04</v>
      </c>
    </row>
    <row r="40" spans="1:14" x14ac:dyDescent="0.25">
      <c r="A40" s="69"/>
      <c r="B40" s="183"/>
      <c r="C40" s="397"/>
      <c r="D40" s="181"/>
      <c r="E40" s="184"/>
      <c r="F40" s="184"/>
      <c r="G40" s="184"/>
      <c r="H40" s="184"/>
      <c r="I40" s="184"/>
      <c r="J40" s="184"/>
      <c r="K40" s="74"/>
      <c r="L40" s="191"/>
    </row>
    <row r="41" spans="1:14" x14ac:dyDescent="0.25">
      <c r="A41" s="69" t="s">
        <v>99</v>
      </c>
      <c r="B41" s="180">
        <v>3111</v>
      </c>
      <c r="C41" s="180" t="s">
        <v>101</v>
      </c>
      <c r="D41" s="64" t="s">
        <v>152</v>
      </c>
      <c r="E41" s="184"/>
      <c r="F41" s="184"/>
      <c r="G41" s="184"/>
      <c r="H41" s="184"/>
      <c r="I41" s="184"/>
      <c r="J41" s="184"/>
      <c r="K41" s="74">
        <f t="shared" ref="K41:K50" si="3">L41/12</f>
        <v>43767</v>
      </c>
      <c r="L41" s="190">
        <v>525204</v>
      </c>
    </row>
    <row r="42" spans="1:14" x14ac:dyDescent="0.25">
      <c r="A42" s="69" t="s">
        <v>99</v>
      </c>
      <c r="B42" s="180">
        <v>3131</v>
      </c>
      <c r="C42" s="180" t="s">
        <v>101</v>
      </c>
      <c r="D42" s="64" t="s">
        <v>155</v>
      </c>
      <c r="E42" s="184"/>
      <c r="F42" s="184"/>
      <c r="G42" s="184"/>
      <c r="H42" s="184"/>
      <c r="I42" s="184"/>
      <c r="J42" s="184"/>
      <c r="K42" s="74">
        <f t="shared" si="3"/>
        <v>4477.25</v>
      </c>
      <c r="L42" s="190">
        <v>53727</v>
      </c>
    </row>
    <row r="43" spans="1:14" x14ac:dyDescent="0.25">
      <c r="A43" s="69" t="s">
        <v>99</v>
      </c>
      <c r="B43" s="180">
        <v>3141</v>
      </c>
      <c r="C43" s="180" t="s">
        <v>101</v>
      </c>
      <c r="D43" s="64" t="s">
        <v>156</v>
      </c>
      <c r="E43" s="184"/>
      <c r="F43" s="184"/>
      <c r="G43" s="184"/>
      <c r="H43" s="184"/>
      <c r="I43" s="184"/>
      <c r="J43" s="184"/>
      <c r="K43" s="74">
        <f t="shared" si="3"/>
        <v>1616.25</v>
      </c>
      <c r="L43" s="190">
        <v>19395</v>
      </c>
    </row>
    <row r="44" spans="1:14" x14ac:dyDescent="0.25">
      <c r="A44" s="69" t="s">
        <v>99</v>
      </c>
      <c r="B44" s="180">
        <v>3171</v>
      </c>
      <c r="C44" s="180" t="s">
        <v>101</v>
      </c>
      <c r="D44" s="64" t="s">
        <v>159</v>
      </c>
      <c r="E44" s="184"/>
      <c r="F44" s="184"/>
      <c r="G44" s="184"/>
      <c r="H44" s="184"/>
      <c r="I44" s="184"/>
      <c r="J44" s="184"/>
      <c r="K44" s="74">
        <f t="shared" si="3"/>
        <v>1250.25</v>
      </c>
      <c r="L44" s="190">
        <v>15003</v>
      </c>
    </row>
    <row r="45" spans="1:14" x14ac:dyDescent="0.25">
      <c r="A45" s="69" t="s">
        <v>99</v>
      </c>
      <c r="B45" s="180">
        <v>3221</v>
      </c>
      <c r="C45" s="180" t="s">
        <v>101</v>
      </c>
      <c r="D45" s="64" t="s">
        <v>160</v>
      </c>
      <c r="E45" s="184"/>
      <c r="F45" s="184"/>
      <c r="G45" s="184"/>
      <c r="H45" s="184"/>
      <c r="I45" s="184"/>
      <c r="J45" s="184"/>
      <c r="K45" s="74">
        <f t="shared" si="3"/>
        <v>79898</v>
      </c>
      <c r="L45" s="190">
        <v>958776</v>
      </c>
    </row>
    <row r="46" spans="1:14" s="59" customFormat="1" x14ac:dyDescent="0.25">
      <c r="A46" s="70" t="s">
        <v>99</v>
      </c>
      <c r="B46" s="66">
        <v>3251</v>
      </c>
      <c r="C46" s="66" t="s">
        <v>101</v>
      </c>
      <c r="D46" s="65" t="s">
        <v>163</v>
      </c>
      <c r="E46" s="174"/>
      <c r="F46" s="174"/>
      <c r="G46" s="174"/>
      <c r="H46" s="174"/>
      <c r="I46" s="174"/>
      <c r="J46" s="174"/>
      <c r="K46" s="74">
        <f t="shared" si="3"/>
        <v>512375.25</v>
      </c>
      <c r="L46" s="189">
        <v>6148503</v>
      </c>
      <c r="M46" s="209"/>
      <c r="N46" s="60"/>
    </row>
    <row r="47" spans="1:14" s="59" customFormat="1" x14ac:dyDescent="0.25">
      <c r="A47" s="69" t="s">
        <v>99</v>
      </c>
      <c r="B47" s="180">
        <v>3361</v>
      </c>
      <c r="C47" s="180" t="s">
        <v>101</v>
      </c>
      <c r="D47" s="64" t="s">
        <v>136</v>
      </c>
      <c r="E47" s="184"/>
      <c r="F47" s="184"/>
      <c r="G47" s="184"/>
      <c r="H47" s="184"/>
      <c r="I47" s="184"/>
      <c r="J47" s="184"/>
      <c r="K47" s="74">
        <f t="shared" si="3"/>
        <v>12444.333333333334</v>
      </c>
      <c r="L47" s="190">
        <v>149332</v>
      </c>
      <c r="M47" s="207"/>
    </row>
    <row r="48" spans="1:14" s="59" customFormat="1" x14ac:dyDescent="0.25">
      <c r="A48" s="69" t="s">
        <v>99</v>
      </c>
      <c r="B48" s="180">
        <v>3711</v>
      </c>
      <c r="C48" s="180" t="s">
        <v>101</v>
      </c>
      <c r="D48" s="64" t="s">
        <v>140</v>
      </c>
      <c r="E48" s="184"/>
      <c r="F48" s="184"/>
      <c r="G48" s="184"/>
      <c r="H48" s="184"/>
      <c r="I48" s="184"/>
      <c r="J48" s="184"/>
      <c r="K48" s="74">
        <f t="shared" si="3"/>
        <v>6300</v>
      </c>
      <c r="L48" s="190">
        <v>75600</v>
      </c>
      <c r="M48" s="207"/>
    </row>
    <row r="49" spans="1:13" s="59" customFormat="1" x14ac:dyDescent="0.25">
      <c r="A49" s="69" t="s">
        <v>99</v>
      </c>
      <c r="B49" s="180">
        <v>3751</v>
      </c>
      <c r="C49" s="180" t="s">
        <v>101</v>
      </c>
      <c r="D49" s="64" t="s">
        <v>144</v>
      </c>
      <c r="E49" s="184"/>
      <c r="F49" s="184"/>
      <c r="G49" s="184"/>
      <c r="H49" s="184"/>
      <c r="I49" s="184"/>
      <c r="J49" s="184"/>
      <c r="K49" s="74">
        <f t="shared" si="3"/>
        <v>7902</v>
      </c>
      <c r="L49" s="190">
        <v>94824</v>
      </c>
      <c r="M49" s="207"/>
    </row>
    <row r="50" spans="1:13" s="59" customFormat="1" x14ac:dyDescent="0.25">
      <c r="A50" s="70" t="s">
        <v>99</v>
      </c>
      <c r="B50" s="66">
        <v>3821</v>
      </c>
      <c r="C50" s="66" t="s">
        <v>101</v>
      </c>
      <c r="D50" s="65" t="s">
        <v>167</v>
      </c>
      <c r="E50" s="174"/>
      <c r="F50" s="174"/>
      <c r="G50" s="174"/>
      <c r="H50" s="174"/>
      <c r="I50" s="174"/>
      <c r="J50" s="174"/>
      <c r="K50" s="74">
        <f t="shared" si="3"/>
        <v>19656.75</v>
      </c>
      <c r="L50" s="189">
        <v>235881</v>
      </c>
      <c r="M50" s="207"/>
    </row>
    <row r="51" spans="1:13" s="59" customFormat="1" x14ac:dyDescent="0.25">
      <c r="A51" s="70"/>
      <c r="B51" s="66"/>
      <c r="C51" s="66"/>
      <c r="D51" s="184" t="s">
        <v>123</v>
      </c>
      <c r="E51" s="174"/>
      <c r="F51" s="174"/>
      <c r="G51" s="174"/>
      <c r="H51" s="174"/>
      <c r="I51" s="174"/>
      <c r="J51" s="174"/>
      <c r="K51" s="191">
        <f>SUM(K41:K50)</f>
        <v>689687.08333333337</v>
      </c>
      <c r="L51" s="191">
        <f>SUM(L41:L50)</f>
        <v>8276245</v>
      </c>
      <c r="M51" s="207"/>
    </row>
    <row r="52" spans="1:13" s="59" customFormat="1" x14ac:dyDescent="0.25">
      <c r="A52" s="70"/>
      <c r="B52" s="66"/>
      <c r="C52" s="66"/>
      <c r="D52" s="65"/>
      <c r="E52" s="174"/>
      <c r="F52" s="174"/>
      <c r="G52" s="174"/>
      <c r="H52" s="174"/>
      <c r="I52" s="174"/>
      <c r="J52" s="174"/>
      <c r="K52" s="74"/>
      <c r="L52" s="189"/>
      <c r="M52" s="207"/>
    </row>
    <row r="53" spans="1:13" x14ac:dyDescent="0.25">
      <c r="A53" s="69"/>
      <c r="B53" s="183"/>
      <c r="C53" s="183"/>
      <c r="D53" s="64"/>
      <c r="E53" s="184"/>
      <c r="F53" s="184"/>
      <c r="G53" s="184"/>
      <c r="H53" s="184"/>
      <c r="I53" s="184"/>
      <c r="J53" s="184"/>
      <c r="K53" s="74"/>
      <c r="L53" s="191"/>
    </row>
    <row r="54" spans="1:13" x14ac:dyDescent="0.25">
      <c r="A54" s="69"/>
      <c r="B54" s="398"/>
      <c r="C54" s="397"/>
      <c r="D54" s="64"/>
      <c r="E54" s="184" t="s">
        <v>146</v>
      </c>
      <c r="F54" s="64"/>
      <c r="G54" s="64"/>
      <c r="H54" s="64"/>
      <c r="I54" s="64"/>
      <c r="J54" s="64"/>
      <c r="K54" s="191">
        <f>SUM(K26+K39+K51)</f>
        <v>1418731.1425000001</v>
      </c>
      <c r="L54" s="191">
        <f>SUM(L26+L39+L51)</f>
        <v>17024773.710000001</v>
      </c>
    </row>
    <row r="55" spans="1:13" x14ac:dyDescent="0.25">
      <c r="A55" s="69"/>
      <c r="B55" s="398"/>
      <c r="C55" s="397"/>
      <c r="D55" s="64"/>
      <c r="E55" s="184"/>
      <c r="F55" s="64"/>
      <c r="G55" s="64"/>
      <c r="H55" s="64"/>
      <c r="I55" s="64"/>
      <c r="J55" s="64"/>
      <c r="K55" s="191"/>
      <c r="L55" s="191"/>
    </row>
    <row r="56" spans="1:13" x14ac:dyDescent="0.25">
      <c r="A56" s="359" t="s">
        <v>82</v>
      </c>
      <c r="B56" s="360" t="s">
        <v>72</v>
      </c>
      <c r="C56" s="361"/>
      <c r="D56" s="362" t="s">
        <v>83</v>
      </c>
      <c r="E56" s="184"/>
      <c r="F56" s="361"/>
      <c r="G56" s="361"/>
      <c r="H56" s="361"/>
      <c r="I56" s="361"/>
      <c r="J56" s="361"/>
      <c r="K56" s="191"/>
      <c r="L56" s="191"/>
    </row>
    <row r="57" spans="1:13" x14ac:dyDescent="0.25">
      <c r="A57" s="359" t="s">
        <v>84</v>
      </c>
      <c r="B57" s="360" t="s">
        <v>85</v>
      </c>
      <c r="C57" s="361"/>
      <c r="D57" s="362" t="s">
        <v>86</v>
      </c>
      <c r="E57" s="184"/>
      <c r="F57" s="361"/>
      <c r="G57" s="361"/>
      <c r="H57" s="361"/>
      <c r="I57" s="361"/>
      <c r="J57" s="361"/>
      <c r="K57" s="191"/>
      <c r="L57" s="191"/>
    </row>
    <row r="58" spans="1:13" x14ac:dyDescent="0.25">
      <c r="A58" s="359" t="s">
        <v>87</v>
      </c>
      <c r="B58" s="360" t="s">
        <v>72</v>
      </c>
      <c r="C58" s="361"/>
      <c r="D58" s="362" t="s">
        <v>88</v>
      </c>
      <c r="E58" s="184"/>
      <c r="F58" s="361"/>
      <c r="G58" s="361"/>
      <c r="H58" s="361"/>
      <c r="I58" s="361"/>
      <c r="J58" s="361"/>
      <c r="K58" s="191"/>
      <c r="L58" s="191"/>
    </row>
    <row r="59" spans="1:13" x14ac:dyDescent="0.25">
      <c r="A59" s="359" t="s">
        <v>90</v>
      </c>
      <c r="B59" s="360" t="s">
        <v>91</v>
      </c>
      <c r="C59" s="360"/>
      <c r="D59" s="184" t="s">
        <v>92</v>
      </c>
      <c r="E59" s="184"/>
      <c r="F59" s="361"/>
      <c r="G59" s="361"/>
      <c r="H59" s="361"/>
      <c r="I59" s="361"/>
      <c r="J59" s="361"/>
      <c r="K59" s="191"/>
      <c r="L59" s="191"/>
    </row>
    <row r="60" spans="1:13" x14ac:dyDescent="0.25">
      <c r="A60" s="359" t="s">
        <v>93</v>
      </c>
      <c r="B60" s="360" t="s">
        <v>72</v>
      </c>
      <c r="C60" s="360"/>
      <c r="D60" s="184" t="s">
        <v>94</v>
      </c>
      <c r="E60" s="184"/>
      <c r="F60" s="361"/>
      <c r="G60" s="361"/>
      <c r="H60" s="361"/>
      <c r="I60" s="361"/>
      <c r="J60" s="361"/>
      <c r="K60" s="191"/>
      <c r="L60" s="191"/>
    </row>
    <row r="61" spans="1:13" x14ac:dyDescent="0.25">
      <c r="A61" s="361"/>
      <c r="B61" s="183"/>
      <c r="C61" s="183"/>
      <c r="D61" s="361"/>
      <c r="E61" s="184"/>
      <c r="F61" s="361"/>
      <c r="G61" s="361"/>
      <c r="H61" s="361"/>
      <c r="I61" s="361"/>
      <c r="J61" s="361"/>
      <c r="K61" s="191"/>
      <c r="L61" s="191"/>
    </row>
    <row r="62" spans="1:13" x14ac:dyDescent="0.25">
      <c r="A62" s="361"/>
      <c r="B62" s="183"/>
      <c r="C62" s="364" t="s">
        <v>180</v>
      </c>
      <c r="D62" s="184" t="s">
        <v>96</v>
      </c>
      <c r="E62" s="365" t="s">
        <v>181</v>
      </c>
      <c r="F62" s="184"/>
      <c r="G62" s="184"/>
      <c r="H62" s="184"/>
      <c r="I62" s="184"/>
      <c r="J62" s="184"/>
      <c r="K62" s="184"/>
      <c r="L62" s="191"/>
    </row>
    <row r="63" spans="1:13" x14ac:dyDescent="0.25">
      <c r="A63" s="361"/>
      <c r="B63" s="183"/>
      <c r="C63" s="364"/>
      <c r="D63" s="184"/>
      <c r="E63" s="365"/>
      <c r="F63" s="184"/>
      <c r="G63" s="184"/>
      <c r="H63" s="184"/>
      <c r="I63" s="184"/>
      <c r="J63" s="184"/>
      <c r="K63" s="184"/>
      <c r="L63" s="191"/>
    </row>
    <row r="64" spans="1:13" x14ac:dyDescent="0.25">
      <c r="A64" s="69" t="s">
        <v>99</v>
      </c>
      <c r="B64" s="180" t="s">
        <v>100</v>
      </c>
      <c r="C64" s="180" t="s">
        <v>101</v>
      </c>
      <c r="D64" s="64" t="s">
        <v>102</v>
      </c>
      <c r="E64" s="64"/>
      <c r="F64" s="387"/>
      <c r="G64" s="387"/>
      <c r="H64" s="387"/>
      <c r="I64" s="387"/>
      <c r="J64" s="387"/>
      <c r="K64" s="193">
        <f t="shared" ref="K64:K72" si="4">L64/12</f>
        <v>76208.34</v>
      </c>
      <c r="L64" s="396">
        <v>914500.08</v>
      </c>
    </row>
    <row r="65" spans="1:12" x14ac:dyDescent="0.25">
      <c r="A65" s="69" t="s">
        <v>99</v>
      </c>
      <c r="B65" s="180" t="s">
        <v>106</v>
      </c>
      <c r="C65" s="180" t="s">
        <v>101</v>
      </c>
      <c r="D65" s="64" t="s">
        <v>107</v>
      </c>
      <c r="E65" s="64"/>
      <c r="F65" s="387"/>
      <c r="G65" s="387"/>
      <c r="H65" s="387"/>
      <c r="I65" s="387"/>
      <c r="J65" s="387"/>
      <c r="K65" s="193">
        <f t="shared" si="4"/>
        <v>246079.08</v>
      </c>
      <c r="L65" s="396">
        <v>2952948.96</v>
      </c>
    </row>
    <row r="66" spans="1:12" x14ac:dyDescent="0.25">
      <c r="A66" s="69" t="s">
        <v>99</v>
      </c>
      <c r="B66" s="180" t="s">
        <v>108</v>
      </c>
      <c r="C66" s="180" t="s">
        <v>101</v>
      </c>
      <c r="D66" s="64" t="s">
        <v>109</v>
      </c>
      <c r="E66" s="64"/>
      <c r="F66" s="387"/>
      <c r="G66" s="387"/>
      <c r="H66" s="387"/>
      <c r="I66" s="387"/>
      <c r="J66" s="387"/>
      <c r="K66" s="193">
        <f t="shared" si="4"/>
        <v>48132.44</v>
      </c>
      <c r="L66" s="396">
        <v>577589.28</v>
      </c>
    </row>
    <row r="67" spans="1:12" x14ac:dyDescent="0.25">
      <c r="A67" s="69" t="s">
        <v>99</v>
      </c>
      <c r="B67" s="180" t="s">
        <v>110</v>
      </c>
      <c r="C67" s="180" t="s">
        <v>101</v>
      </c>
      <c r="D67" s="64" t="s">
        <v>111</v>
      </c>
      <c r="E67" s="64"/>
      <c r="F67" s="387"/>
      <c r="G67" s="387"/>
      <c r="H67" s="387"/>
      <c r="I67" s="387"/>
      <c r="J67" s="387"/>
      <c r="K67" s="193">
        <f t="shared" si="4"/>
        <v>2551</v>
      </c>
      <c r="L67" s="396">
        <v>30612</v>
      </c>
    </row>
    <row r="68" spans="1:12" x14ac:dyDescent="0.25">
      <c r="A68" s="69" t="s">
        <v>99</v>
      </c>
      <c r="B68" s="180" t="s">
        <v>112</v>
      </c>
      <c r="C68" s="180" t="s">
        <v>101</v>
      </c>
      <c r="D68" s="64" t="s">
        <v>113</v>
      </c>
      <c r="E68" s="64"/>
      <c r="F68" s="387"/>
      <c r="G68" s="387"/>
      <c r="H68" s="387"/>
      <c r="I68" s="387"/>
      <c r="J68" s="387"/>
      <c r="K68" s="193">
        <f t="shared" si="4"/>
        <v>6255.4766666666665</v>
      </c>
      <c r="L68" s="396">
        <v>75065.72</v>
      </c>
    </row>
    <row r="69" spans="1:12" x14ac:dyDescent="0.25">
      <c r="A69" s="69" t="s">
        <v>99</v>
      </c>
      <c r="B69" s="180" t="s">
        <v>114</v>
      </c>
      <c r="C69" s="180" t="s">
        <v>101</v>
      </c>
      <c r="D69" s="64" t="s">
        <v>115</v>
      </c>
      <c r="E69" s="64"/>
      <c r="F69" s="387"/>
      <c r="G69" s="387"/>
      <c r="H69" s="387"/>
      <c r="I69" s="387"/>
      <c r="J69" s="387"/>
      <c r="K69" s="193">
        <f t="shared" si="4"/>
        <v>74918.183333333334</v>
      </c>
      <c r="L69" s="396">
        <v>899018.2</v>
      </c>
    </row>
    <row r="70" spans="1:12" x14ac:dyDescent="0.25">
      <c r="A70" s="69" t="s">
        <v>99</v>
      </c>
      <c r="B70" s="180" t="s">
        <v>117</v>
      </c>
      <c r="C70" s="180" t="s">
        <v>101</v>
      </c>
      <c r="D70" s="64" t="s">
        <v>118</v>
      </c>
      <c r="E70" s="64"/>
      <c r="F70" s="387"/>
      <c r="G70" s="387"/>
      <c r="H70" s="387"/>
      <c r="I70" s="387"/>
      <c r="J70" s="387"/>
      <c r="K70" s="193">
        <f t="shared" si="4"/>
        <v>93079.780000000013</v>
      </c>
      <c r="L70" s="396">
        <v>1116957.3600000001</v>
      </c>
    </row>
    <row r="71" spans="1:12" x14ac:dyDescent="0.25">
      <c r="A71" s="69" t="s">
        <v>99</v>
      </c>
      <c r="B71" s="180" t="s">
        <v>119</v>
      </c>
      <c r="C71" s="180" t="s">
        <v>101</v>
      </c>
      <c r="D71" s="64" t="s">
        <v>120</v>
      </c>
      <c r="E71" s="64"/>
      <c r="F71" s="387"/>
      <c r="G71" s="387"/>
      <c r="H71" s="387"/>
      <c r="I71" s="387"/>
      <c r="J71" s="387"/>
      <c r="K71" s="193">
        <f t="shared" si="4"/>
        <v>10450</v>
      </c>
      <c r="L71" s="396">
        <v>125400</v>
      </c>
    </row>
    <row r="72" spans="1:12" x14ac:dyDescent="0.25">
      <c r="A72" s="69" t="s">
        <v>99</v>
      </c>
      <c r="B72" s="180" t="s">
        <v>121</v>
      </c>
      <c r="C72" s="180" t="s">
        <v>101</v>
      </c>
      <c r="D72" s="64" t="s">
        <v>122</v>
      </c>
      <c r="E72" s="64"/>
      <c r="F72" s="387"/>
      <c r="G72" s="387"/>
      <c r="H72" s="387"/>
      <c r="I72" s="387"/>
      <c r="J72" s="387"/>
      <c r="K72" s="193">
        <f t="shared" si="4"/>
        <v>15915</v>
      </c>
      <c r="L72" s="396">
        <v>190980</v>
      </c>
    </row>
    <row r="73" spans="1:12" x14ac:dyDescent="0.25">
      <c r="A73" s="361"/>
      <c r="B73" s="183"/>
      <c r="C73" s="183"/>
      <c r="D73" s="184"/>
      <c r="E73" s="184" t="s">
        <v>123</v>
      </c>
      <c r="F73" s="184"/>
      <c r="G73" s="184"/>
      <c r="H73" s="184"/>
      <c r="I73" s="184" t="s">
        <v>124</v>
      </c>
      <c r="J73" s="184"/>
      <c r="K73" s="185">
        <f t="shared" ref="K73:L73" si="5">SUM(K64:K72)</f>
        <v>573589.30000000005</v>
      </c>
      <c r="L73" s="185">
        <f t="shared" si="5"/>
        <v>6883071.6000000006</v>
      </c>
    </row>
    <row r="74" spans="1:12" x14ac:dyDescent="0.25">
      <c r="A74" s="361"/>
      <c r="B74" s="183"/>
      <c r="C74" s="183"/>
      <c r="D74" s="184"/>
      <c r="E74" s="184"/>
      <c r="F74" s="184"/>
      <c r="G74" s="184"/>
      <c r="H74" s="184"/>
      <c r="I74" s="184"/>
      <c r="J74" s="184"/>
      <c r="K74" s="184"/>
      <c r="L74" s="191"/>
    </row>
    <row r="75" spans="1:12" x14ac:dyDescent="0.25">
      <c r="A75" s="69" t="s">
        <v>99</v>
      </c>
      <c r="B75" s="180">
        <v>2111</v>
      </c>
      <c r="C75" s="179" t="s">
        <v>101</v>
      </c>
      <c r="D75" s="64" t="s">
        <v>125</v>
      </c>
      <c r="E75" s="184"/>
      <c r="F75" s="184"/>
      <c r="G75" s="184"/>
      <c r="H75" s="184"/>
      <c r="I75" s="184"/>
      <c r="J75" s="184"/>
      <c r="K75" s="74">
        <f>L75/12</f>
        <v>926</v>
      </c>
      <c r="L75" s="190">
        <v>11112</v>
      </c>
    </row>
    <row r="76" spans="1:12" x14ac:dyDescent="0.25">
      <c r="A76" s="69"/>
      <c r="B76" s="183"/>
      <c r="C76" s="69"/>
      <c r="D76" s="181"/>
      <c r="E76" s="184" t="s">
        <v>123</v>
      </c>
      <c r="F76" s="184"/>
      <c r="G76" s="184"/>
      <c r="H76" s="184"/>
      <c r="I76" s="184" t="s">
        <v>124</v>
      </c>
      <c r="J76" s="184"/>
      <c r="K76" s="191">
        <f t="shared" ref="K76:L76" si="6">SUM(K75)</f>
        <v>926</v>
      </c>
      <c r="L76" s="191">
        <f t="shared" si="6"/>
        <v>11112</v>
      </c>
    </row>
    <row r="77" spans="1:12" x14ac:dyDescent="0.25">
      <c r="A77" s="69"/>
      <c r="B77" s="183"/>
      <c r="C77" s="69"/>
      <c r="D77" s="181"/>
      <c r="E77" s="184"/>
      <c r="F77" s="184"/>
      <c r="G77" s="184"/>
      <c r="H77" s="184"/>
      <c r="I77" s="184"/>
      <c r="J77" s="184"/>
      <c r="K77" s="191"/>
      <c r="L77" s="191"/>
    </row>
    <row r="78" spans="1:12" x14ac:dyDescent="0.25">
      <c r="A78" s="69" t="s">
        <v>99</v>
      </c>
      <c r="B78" s="180">
        <v>3361</v>
      </c>
      <c r="C78" s="179" t="s">
        <v>101</v>
      </c>
      <c r="D78" s="64" t="s">
        <v>136</v>
      </c>
      <c r="E78" s="184"/>
      <c r="F78" s="184"/>
      <c r="G78" s="184"/>
      <c r="H78" s="184"/>
      <c r="I78" s="184"/>
      <c r="J78" s="184"/>
      <c r="K78" s="74">
        <f t="shared" ref="K78:K80" si="7">L78/12</f>
        <v>5696</v>
      </c>
      <c r="L78" s="190">
        <v>68352</v>
      </c>
    </row>
    <row r="79" spans="1:12" x14ac:dyDescent="0.25">
      <c r="A79" s="69" t="s">
        <v>99</v>
      </c>
      <c r="B79" s="180">
        <v>3721</v>
      </c>
      <c r="C79" s="179" t="s">
        <v>101</v>
      </c>
      <c r="D79" s="64" t="s">
        <v>142</v>
      </c>
      <c r="E79" s="184"/>
      <c r="F79" s="184"/>
      <c r="G79" s="184"/>
      <c r="H79" s="184"/>
      <c r="I79" s="184"/>
      <c r="J79" s="184"/>
      <c r="K79" s="74">
        <f t="shared" si="7"/>
        <v>897</v>
      </c>
      <c r="L79" s="190">
        <v>10764</v>
      </c>
    </row>
    <row r="80" spans="1:12" x14ac:dyDescent="0.25">
      <c r="A80" s="69" t="s">
        <v>99</v>
      </c>
      <c r="B80" s="180">
        <v>3751</v>
      </c>
      <c r="C80" s="179" t="s">
        <v>101</v>
      </c>
      <c r="D80" s="64" t="s">
        <v>144</v>
      </c>
      <c r="E80" s="184"/>
      <c r="F80" s="184"/>
      <c r="G80" s="184"/>
      <c r="H80" s="184"/>
      <c r="I80" s="184"/>
      <c r="J80" s="184"/>
      <c r="K80" s="74">
        <f t="shared" si="7"/>
        <v>964</v>
      </c>
      <c r="L80" s="190">
        <v>11568</v>
      </c>
    </row>
    <row r="81" spans="1:14" x14ac:dyDescent="0.25">
      <c r="A81" s="361"/>
      <c r="B81" s="183"/>
      <c r="C81" s="183"/>
      <c r="D81" s="184"/>
      <c r="E81" s="184" t="s">
        <v>123</v>
      </c>
      <c r="F81" s="184"/>
      <c r="G81" s="184"/>
      <c r="H81" s="184"/>
      <c r="I81" s="184" t="s">
        <v>124</v>
      </c>
      <c r="J81" s="184"/>
      <c r="K81" s="191">
        <f t="shared" ref="K81:L81" si="8">SUM(K78:K80)</f>
        <v>7557</v>
      </c>
      <c r="L81" s="191">
        <f t="shared" si="8"/>
        <v>90684</v>
      </c>
    </row>
    <row r="82" spans="1:14" x14ac:dyDescent="0.25">
      <c r="A82" s="361"/>
      <c r="B82" s="183"/>
      <c r="C82" s="183"/>
      <c r="D82" s="184"/>
      <c r="E82" s="184"/>
      <c r="F82" s="184"/>
      <c r="G82" s="184"/>
      <c r="H82" s="184"/>
      <c r="I82" s="184"/>
      <c r="J82" s="184"/>
      <c r="K82" s="185"/>
      <c r="L82" s="185"/>
    </row>
    <row r="83" spans="1:14" x14ac:dyDescent="0.25">
      <c r="A83" s="361"/>
      <c r="B83" s="183"/>
      <c r="C83" s="183"/>
      <c r="D83" s="361"/>
      <c r="E83" s="184" t="s">
        <v>146</v>
      </c>
      <c r="F83" s="184"/>
      <c r="G83" s="184"/>
      <c r="H83" s="184"/>
      <c r="I83" s="184" t="s">
        <v>186</v>
      </c>
      <c r="J83" s="184"/>
      <c r="K83" s="191">
        <f t="shared" ref="K83" si="9">SUM(K81,K76,K73)</f>
        <v>582072.30000000005</v>
      </c>
      <c r="L83" s="191">
        <f>SUM(L81,L76,L73)</f>
        <v>6984867.6000000006</v>
      </c>
    </row>
    <row r="84" spans="1:14" x14ac:dyDescent="0.25">
      <c r="A84" s="361"/>
      <c r="B84" s="183"/>
      <c r="C84" s="183"/>
      <c r="D84" s="361"/>
      <c r="E84" s="184"/>
      <c r="F84" s="184"/>
      <c r="G84" s="184"/>
      <c r="H84" s="184"/>
      <c r="I84" s="184"/>
      <c r="J84" s="184"/>
      <c r="K84" s="191"/>
      <c r="L84" s="191"/>
    </row>
    <row r="85" spans="1:14" x14ac:dyDescent="0.25">
      <c r="A85" s="359" t="s">
        <v>82</v>
      </c>
      <c r="B85" s="360" t="s">
        <v>72</v>
      </c>
      <c r="C85" s="361"/>
      <c r="D85" s="362" t="s">
        <v>83</v>
      </c>
      <c r="E85" s="184"/>
      <c r="F85" s="184"/>
      <c r="G85" s="184"/>
      <c r="H85" s="184"/>
      <c r="I85" s="184"/>
      <c r="J85" s="184"/>
      <c r="K85" s="191"/>
      <c r="L85" s="191"/>
    </row>
    <row r="86" spans="1:14" x14ac:dyDescent="0.25">
      <c r="A86" s="359" t="s">
        <v>84</v>
      </c>
      <c r="B86" s="360" t="s">
        <v>85</v>
      </c>
      <c r="C86" s="361"/>
      <c r="D86" s="362" t="s">
        <v>86</v>
      </c>
      <c r="E86" s="184"/>
      <c r="F86" s="184"/>
      <c r="G86" s="184"/>
      <c r="H86" s="184"/>
      <c r="I86" s="184"/>
      <c r="J86" s="184"/>
      <c r="K86" s="191"/>
      <c r="L86" s="191"/>
    </row>
    <row r="87" spans="1:14" x14ac:dyDescent="0.25">
      <c r="A87" s="359" t="s">
        <v>87</v>
      </c>
      <c r="B87" s="360" t="s">
        <v>72</v>
      </c>
      <c r="C87" s="361"/>
      <c r="D87" s="362" t="s">
        <v>88</v>
      </c>
      <c r="E87" s="184"/>
      <c r="F87" s="184"/>
      <c r="G87" s="184"/>
      <c r="H87" s="184"/>
      <c r="I87" s="184"/>
      <c r="J87" s="184"/>
      <c r="K87" s="191"/>
      <c r="L87" s="191"/>
    </row>
    <row r="88" spans="1:14" x14ac:dyDescent="0.25">
      <c r="A88" s="359" t="s">
        <v>90</v>
      </c>
      <c r="B88" s="360" t="s">
        <v>91</v>
      </c>
      <c r="C88" s="360"/>
      <c r="D88" s="184" t="s">
        <v>92</v>
      </c>
      <c r="E88" s="184"/>
      <c r="F88" s="184"/>
      <c r="G88" s="184"/>
      <c r="H88" s="184"/>
      <c r="I88" s="184"/>
      <c r="J88" s="184"/>
      <c r="K88" s="191"/>
      <c r="L88" s="191"/>
    </row>
    <row r="89" spans="1:14" x14ac:dyDescent="0.25">
      <c r="A89" s="359" t="s">
        <v>93</v>
      </c>
      <c r="B89" s="360" t="s">
        <v>72</v>
      </c>
      <c r="C89" s="360"/>
      <c r="D89" s="184" t="s">
        <v>94</v>
      </c>
      <c r="E89" s="184"/>
      <c r="F89" s="184"/>
      <c r="G89" s="184"/>
      <c r="H89" s="184"/>
      <c r="I89" s="184"/>
      <c r="J89" s="184"/>
      <c r="K89" s="191"/>
      <c r="L89" s="191"/>
    </row>
    <row r="90" spans="1:14" ht="13.5" customHeight="1" x14ac:dyDescent="0.25">
      <c r="A90" s="361"/>
      <c r="B90" s="183"/>
      <c r="C90" s="183"/>
      <c r="D90" s="361"/>
      <c r="E90" s="184"/>
      <c r="F90" s="184"/>
      <c r="G90" s="184"/>
      <c r="H90" s="184"/>
      <c r="I90" s="184"/>
      <c r="J90" s="184"/>
      <c r="K90" s="191"/>
      <c r="L90" s="191"/>
    </row>
    <row r="91" spans="1:14" x14ac:dyDescent="0.25">
      <c r="A91" s="361"/>
      <c r="B91" s="183"/>
      <c r="C91" s="399">
        <v>110300</v>
      </c>
      <c r="D91" s="184" t="s">
        <v>96</v>
      </c>
      <c r="E91" s="365" t="s">
        <v>189</v>
      </c>
      <c r="F91" s="184"/>
      <c r="G91" s="184"/>
      <c r="H91" s="184"/>
      <c r="I91" s="184"/>
      <c r="J91" s="184"/>
      <c r="K91" s="184"/>
      <c r="L91" s="191"/>
    </row>
    <row r="92" spans="1:14" ht="14.25" customHeight="1" x14ac:dyDescent="0.25">
      <c r="A92" s="361"/>
      <c r="B92" s="183"/>
      <c r="C92" s="399"/>
      <c r="D92" s="184"/>
      <c r="E92" s="365"/>
      <c r="F92" s="184"/>
      <c r="G92" s="184"/>
      <c r="H92" s="184"/>
      <c r="I92" s="184"/>
      <c r="J92" s="184"/>
      <c r="K92" s="184"/>
      <c r="L92" s="191"/>
    </row>
    <row r="93" spans="1:14" x14ac:dyDescent="0.25">
      <c r="A93" s="69" t="s">
        <v>99</v>
      </c>
      <c r="B93" s="398" t="s">
        <v>100</v>
      </c>
      <c r="C93" s="397" t="s">
        <v>101</v>
      </c>
      <c r="D93" s="64" t="s">
        <v>102</v>
      </c>
      <c r="E93" s="64"/>
      <c r="F93" s="64"/>
      <c r="G93" s="64"/>
      <c r="H93" s="64"/>
      <c r="I93" s="64"/>
      <c r="J93" s="64"/>
      <c r="K93" s="193">
        <f t="shared" ref="K93:K101" si="10">L93/12</f>
        <v>41512.879999999997</v>
      </c>
      <c r="L93" s="369">
        <v>498154.56</v>
      </c>
    </row>
    <row r="94" spans="1:14" x14ac:dyDescent="0.25">
      <c r="A94" s="69" t="s">
        <v>99</v>
      </c>
      <c r="B94" s="398" t="s">
        <v>106</v>
      </c>
      <c r="C94" s="397" t="s">
        <v>101</v>
      </c>
      <c r="D94" s="64" t="s">
        <v>107</v>
      </c>
      <c r="E94" s="64"/>
      <c r="F94" s="64"/>
      <c r="G94" s="64"/>
      <c r="H94" s="64"/>
      <c r="I94" s="64"/>
      <c r="J94" s="64"/>
      <c r="K94" s="193">
        <f t="shared" si="10"/>
        <v>72386.58</v>
      </c>
      <c r="L94" s="369">
        <v>868638.96</v>
      </c>
      <c r="M94" s="428"/>
      <c r="N94" s="429"/>
    </row>
    <row r="95" spans="1:14" x14ac:dyDescent="0.25">
      <c r="A95" s="69" t="s">
        <v>99</v>
      </c>
      <c r="B95" s="398" t="s">
        <v>108</v>
      </c>
      <c r="C95" s="397" t="s">
        <v>101</v>
      </c>
      <c r="D95" s="64" t="s">
        <v>109</v>
      </c>
      <c r="E95" s="64"/>
      <c r="F95" s="64"/>
      <c r="G95" s="64"/>
      <c r="H95" s="64"/>
      <c r="I95" s="64"/>
      <c r="J95" s="64"/>
      <c r="K95" s="193">
        <f t="shared" si="10"/>
        <v>33408.400000000001</v>
      </c>
      <c r="L95" s="369">
        <v>400900.8</v>
      </c>
      <c r="M95" s="428"/>
      <c r="N95" s="429"/>
    </row>
    <row r="96" spans="1:14" x14ac:dyDescent="0.25">
      <c r="A96" s="69" t="s">
        <v>99</v>
      </c>
      <c r="B96" s="398" t="s">
        <v>110</v>
      </c>
      <c r="C96" s="397" t="s">
        <v>101</v>
      </c>
      <c r="D96" s="64" t="s">
        <v>111</v>
      </c>
      <c r="E96" s="64"/>
      <c r="F96" s="64"/>
      <c r="G96" s="64"/>
      <c r="H96" s="64"/>
      <c r="I96" s="64"/>
      <c r="J96" s="64"/>
      <c r="K96" s="193">
        <f t="shared" si="10"/>
        <v>1259</v>
      </c>
      <c r="L96" s="369">
        <v>15108</v>
      </c>
      <c r="M96" s="428"/>
      <c r="N96" s="429"/>
    </row>
    <row r="97" spans="1:13" x14ac:dyDescent="0.25">
      <c r="A97" s="69" t="s">
        <v>99</v>
      </c>
      <c r="B97" s="398" t="s">
        <v>112</v>
      </c>
      <c r="C97" s="397" t="s">
        <v>101</v>
      </c>
      <c r="D97" s="64" t="s">
        <v>113</v>
      </c>
      <c r="E97" s="64"/>
      <c r="F97" s="64"/>
      <c r="G97" s="64"/>
      <c r="H97" s="64"/>
      <c r="I97" s="64"/>
      <c r="J97" s="64"/>
      <c r="K97" s="193">
        <f t="shared" si="10"/>
        <v>2246.9308333333333</v>
      </c>
      <c r="L97" s="369">
        <v>26963.17</v>
      </c>
    </row>
    <row r="98" spans="1:13" x14ac:dyDescent="0.25">
      <c r="A98" s="69" t="s">
        <v>99</v>
      </c>
      <c r="B98" s="398" t="s">
        <v>114</v>
      </c>
      <c r="C98" s="397" t="s">
        <v>101</v>
      </c>
      <c r="D98" s="64" t="s">
        <v>115</v>
      </c>
      <c r="E98" s="64"/>
      <c r="F98" s="64"/>
      <c r="G98" s="64"/>
      <c r="H98" s="64"/>
      <c r="I98" s="64"/>
      <c r="J98" s="64"/>
      <c r="K98" s="193">
        <f t="shared" si="10"/>
        <v>28583.390833333335</v>
      </c>
      <c r="L98" s="369">
        <v>343000.69</v>
      </c>
    </row>
    <row r="99" spans="1:13" x14ac:dyDescent="0.25">
      <c r="A99" s="69" t="s">
        <v>99</v>
      </c>
      <c r="B99" s="398" t="s">
        <v>117</v>
      </c>
      <c r="C99" s="397" t="s">
        <v>101</v>
      </c>
      <c r="D99" s="64" t="s">
        <v>118</v>
      </c>
      <c r="E99" s="64"/>
      <c r="F99" s="64"/>
      <c r="G99" s="64"/>
      <c r="H99" s="64"/>
      <c r="I99" s="64"/>
      <c r="J99" s="64"/>
      <c r="K99" s="193">
        <f t="shared" si="10"/>
        <v>34338.200000000004</v>
      </c>
      <c r="L99" s="369">
        <v>412058.4</v>
      </c>
    </row>
    <row r="100" spans="1:13" x14ac:dyDescent="0.25">
      <c r="A100" s="69" t="s">
        <v>99</v>
      </c>
      <c r="B100" s="398" t="s">
        <v>119</v>
      </c>
      <c r="C100" s="397" t="s">
        <v>101</v>
      </c>
      <c r="D100" s="64" t="s">
        <v>120</v>
      </c>
      <c r="E100" s="64"/>
      <c r="F100" s="64"/>
      <c r="G100" s="64"/>
      <c r="H100" s="64"/>
      <c r="I100" s="64"/>
      <c r="J100" s="64"/>
      <c r="K100" s="193">
        <f t="shared" si="10"/>
        <v>4750</v>
      </c>
      <c r="L100" s="369">
        <v>57000</v>
      </c>
    </row>
    <row r="101" spans="1:13" x14ac:dyDescent="0.25">
      <c r="A101" s="69" t="s">
        <v>99</v>
      </c>
      <c r="B101" s="373" t="s">
        <v>121</v>
      </c>
      <c r="C101" s="397" t="s">
        <v>101</v>
      </c>
      <c r="D101" s="64" t="s">
        <v>122</v>
      </c>
      <c r="E101" s="64"/>
      <c r="F101" s="64"/>
      <c r="G101" s="64"/>
      <c r="H101" s="64"/>
      <c r="I101" s="64"/>
      <c r="J101" s="64"/>
      <c r="K101" s="193">
        <f t="shared" si="10"/>
        <v>6162.5</v>
      </c>
      <c r="L101" s="369">
        <v>73950</v>
      </c>
    </row>
    <row r="102" spans="1:13" x14ac:dyDescent="0.25">
      <c r="A102" s="361"/>
      <c r="B102" s="183"/>
      <c r="C102" s="183"/>
      <c r="D102" s="184"/>
      <c r="E102" s="184" t="s">
        <v>123</v>
      </c>
      <c r="F102" s="184"/>
      <c r="G102" s="184"/>
      <c r="H102" s="184"/>
      <c r="I102" s="184" t="s">
        <v>124</v>
      </c>
      <c r="J102" s="184"/>
      <c r="K102" s="185">
        <f t="shared" ref="K102:L102" si="11">SUM(K93:K101)</f>
        <v>224647.88166666668</v>
      </c>
      <c r="L102" s="185">
        <f t="shared" si="11"/>
        <v>2695774.58</v>
      </c>
    </row>
    <row r="103" spans="1:13" ht="15" customHeight="1" x14ac:dyDescent="0.25">
      <c r="A103" s="69"/>
      <c r="B103" s="183"/>
      <c r="C103" s="183"/>
      <c r="D103" s="181"/>
      <c r="E103" s="184"/>
      <c r="F103" s="184"/>
      <c r="G103" s="184"/>
      <c r="H103" s="184"/>
      <c r="I103" s="184"/>
      <c r="J103" s="184"/>
      <c r="K103" s="74"/>
      <c r="L103" s="366"/>
    </row>
    <row r="104" spans="1:13" x14ac:dyDescent="0.25">
      <c r="A104" s="69" t="s">
        <v>99</v>
      </c>
      <c r="B104" s="180">
        <v>2111</v>
      </c>
      <c r="C104" s="180" t="s">
        <v>101</v>
      </c>
      <c r="D104" s="64" t="s">
        <v>125</v>
      </c>
      <c r="E104" s="184"/>
      <c r="F104" s="184"/>
      <c r="G104" s="184"/>
      <c r="H104" s="184"/>
      <c r="I104" s="184"/>
      <c r="J104" s="184"/>
      <c r="K104" s="74">
        <f t="shared" ref="K104:K106" si="12">L104/12</f>
        <v>884</v>
      </c>
      <c r="L104" s="190">
        <v>10608</v>
      </c>
    </row>
    <row r="105" spans="1:13" x14ac:dyDescent="0.25">
      <c r="A105" s="69" t="s">
        <v>99</v>
      </c>
      <c r="B105" s="180">
        <v>2161</v>
      </c>
      <c r="C105" s="179" t="s">
        <v>101</v>
      </c>
      <c r="D105" s="64" t="s">
        <v>128</v>
      </c>
      <c r="E105" s="184"/>
      <c r="F105" s="184"/>
      <c r="G105" s="184"/>
      <c r="H105" s="184"/>
      <c r="I105" s="184"/>
      <c r="J105" s="184"/>
      <c r="K105" s="74">
        <f t="shared" si="12"/>
        <v>502</v>
      </c>
      <c r="L105" s="190">
        <v>6024</v>
      </c>
    </row>
    <row r="106" spans="1:13" x14ac:dyDescent="0.25">
      <c r="A106" s="69" t="s">
        <v>99</v>
      </c>
      <c r="B106" s="180">
        <v>2461</v>
      </c>
      <c r="C106" s="180" t="s">
        <v>101</v>
      </c>
      <c r="D106" s="64" t="s">
        <v>135</v>
      </c>
      <c r="E106" s="184"/>
      <c r="F106" s="184"/>
      <c r="G106" s="184"/>
      <c r="H106" s="184"/>
      <c r="I106" s="184"/>
      <c r="J106" s="184"/>
      <c r="K106" s="74">
        <f t="shared" si="12"/>
        <v>2862.2333333333336</v>
      </c>
      <c r="L106" s="190">
        <v>34346.800000000003</v>
      </c>
    </row>
    <row r="107" spans="1:13" x14ac:dyDescent="0.25">
      <c r="A107" s="361"/>
      <c r="B107" s="183"/>
      <c r="C107" s="183"/>
      <c r="D107" s="181"/>
      <c r="E107" s="184" t="s">
        <v>123</v>
      </c>
      <c r="F107" s="184"/>
      <c r="G107" s="184"/>
      <c r="H107" s="184"/>
      <c r="I107" s="184" t="s">
        <v>124</v>
      </c>
      <c r="J107" s="184"/>
      <c r="K107" s="191">
        <f t="shared" ref="K107:L107" si="13">SUM(K104:K106)</f>
        <v>4248.2333333333336</v>
      </c>
      <c r="L107" s="191">
        <f t="shared" si="13"/>
        <v>50978.8</v>
      </c>
    </row>
    <row r="108" spans="1:13" x14ac:dyDescent="0.25">
      <c r="A108" s="361"/>
      <c r="B108" s="183"/>
      <c r="C108" s="183"/>
      <c r="D108" s="181"/>
      <c r="E108" s="184"/>
      <c r="F108" s="184"/>
      <c r="G108" s="184"/>
      <c r="H108" s="184"/>
      <c r="I108" s="184"/>
      <c r="J108" s="184"/>
      <c r="K108" s="184"/>
      <c r="L108" s="191"/>
    </row>
    <row r="109" spans="1:13" x14ac:dyDescent="0.25">
      <c r="A109" s="69" t="s">
        <v>99</v>
      </c>
      <c r="B109" s="180">
        <v>3111</v>
      </c>
      <c r="C109" s="180" t="s">
        <v>101</v>
      </c>
      <c r="D109" s="64" t="s">
        <v>197</v>
      </c>
      <c r="E109" s="184"/>
      <c r="F109" s="184"/>
      <c r="G109" s="184"/>
      <c r="H109" s="184"/>
      <c r="I109" s="184"/>
      <c r="J109" s="184"/>
      <c r="K109" s="74">
        <f t="shared" ref="K109" si="14">L109/12</f>
        <v>5000</v>
      </c>
      <c r="L109" s="190">
        <v>60000</v>
      </c>
    </row>
    <row r="110" spans="1:13" x14ac:dyDescent="0.25">
      <c r="A110" s="69" t="s">
        <v>99</v>
      </c>
      <c r="B110" s="180">
        <v>3361</v>
      </c>
      <c r="C110" s="180" t="s">
        <v>101</v>
      </c>
      <c r="D110" s="64" t="s">
        <v>136</v>
      </c>
      <c r="E110" s="184"/>
      <c r="F110" s="184"/>
      <c r="G110" s="184"/>
      <c r="H110" s="184"/>
      <c r="I110" s="184"/>
      <c r="J110" s="184"/>
      <c r="K110" s="74">
        <f t="shared" ref="K110:K113" si="15">L110/12</f>
        <v>4687.875</v>
      </c>
      <c r="L110" s="190">
        <v>56254.5</v>
      </c>
    </row>
    <row r="111" spans="1:13" s="59" customFormat="1" x14ac:dyDescent="0.25">
      <c r="A111" s="70" t="s">
        <v>99</v>
      </c>
      <c r="B111" s="66">
        <v>3362</v>
      </c>
      <c r="C111" s="66" t="s">
        <v>101</v>
      </c>
      <c r="D111" s="65" t="s">
        <v>199</v>
      </c>
      <c r="E111" s="174"/>
      <c r="F111" s="174"/>
      <c r="G111" s="174"/>
      <c r="H111" s="174"/>
      <c r="I111" s="174"/>
      <c r="J111" s="174"/>
      <c r="K111" s="74">
        <f t="shared" si="15"/>
        <v>3750.1875</v>
      </c>
      <c r="L111" s="189">
        <v>45002.25</v>
      </c>
      <c r="M111" s="207"/>
    </row>
    <row r="112" spans="1:13" x14ac:dyDescent="0.25">
      <c r="A112" s="69" t="s">
        <v>99</v>
      </c>
      <c r="B112" s="180">
        <v>3721</v>
      </c>
      <c r="C112" s="180" t="s">
        <v>101</v>
      </c>
      <c r="D112" s="64" t="s">
        <v>142</v>
      </c>
      <c r="E112" s="184"/>
      <c r="F112" s="184"/>
      <c r="G112" s="184"/>
      <c r="H112" s="184"/>
      <c r="I112" s="184"/>
      <c r="J112" s="184"/>
      <c r="K112" s="74">
        <f t="shared" si="15"/>
        <v>667</v>
      </c>
      <c r="L112" s="190">
        <v>8004</v>
      </c>
    </row>
    <row r="113" spans="1:12" x14ac:dyDescent="0.25">
      <c r="A113" s="69" t="s">
        <v>99</v>
      </c>
      <c r="B113" s="180">
        <v>3751</v>
      </c>
      <c r="C113" s="180" t="s">
        <v>101</v>
      </c>
      <c r="D113" s="64" t="s">
        <v>144</v>
      </c>
      <c r="E113" s="184"/>
      <c r="F113" s="184"/>
      <c r="G113" s="184"/>
      <c r="H113" s="184"/>
      <c r="I113" s="184"/>
      <c r="J113" s="184"/>
      <c r="K113" s="74">
        <f t="shared" si="15"/>
        <v>1142</v>
      </c>
      <c r="L113" s="190">
        <v>13704</v>
      </c>
    </row>
    <row r="114" spans="1:12" x14ac:dyDescent="0.25">
      <c r="A114" s="361"/>
      <c r="B114" s="183"/>
      <c r="C114" s="183"/>
      <c r="D114" s="184"/>
      <c r="E114" s="184" t="s">
        <v>123</v>
      </c>
      <c r="F114" s="184"/>
      <c r="G114" s="184"/>
      <c r="H114" s="184"/>
      <c r="I114" s="184" t="s">
        <v>124</v>
      </c>
      <c r="J114" s="184"/>
      <c r="K114" s="191">
        <f>SUM(K110:K113)</f>
        <v>10247.0625</v>
      </c>
      <c r="L114" s="191">
        <f>SUM(L109:L113)</f>
        <v>182964.75</v>
      </c>
    </row>
    <row r="115" spans="1:12" x14ac:dyDescent="0.25">
      <c r="A115" s="361"/>
      <c r="B115" s="183"/>
      <c r="C115" s="183"/>
      <c r="D115" s="184"/>
      <c r="E115" s="184"/>
      <c r="F115" s="184"/>
      <c r="G115" s="184"/>
      <c r="H115" s="184"/>
      <c r="I115" s="184"/>
      <c r="J115" s="184"/>
      <c r="K115" s="191"/>
      <c r="L115" s="191"/>
    </row>
    <row r="116" spans="1:12" x14ac:dyDescent="0.25">
      <c r="A116" s="361"/>
      <c r="B116" s="183"/>
      <c r="C116" s="183"/>
      <c r="D116" s="361"/>
      <c r="E116" s="184" t="s">
        <v>146</v>
      </c>
      <c r="F116" s="184"/>
      <c r="G116" s="184"/>
      <c r="H116" s="184"/>
      <c r="I116" s="184" t="s">
        <v>186</v>
      </c>
      <c r="J116" s="184"/>
      <c r="K116" s="191">
        <f t="shared" ref="K116" si="16">SUM(K114,K107,K102)</f>
        <v>239143.17750000002</v>
      </c>
      <c r="L116" s="191">
        <f>SUM(L114,L107,L102)</f>
        <v>2929718.13</v>
      </c>
    </row>
    <row r="117" spans="1:12" x14ac:dyDescent="0.25">
      <c r="A117" s="361"/>
      <c r="B117" s="183"/>
      <c r="C117" s="183"/>
      <c r="D117" s="361"/>
      <c r="E117" s="184"/>
      <c r="F117" s="184"/>
      <c r="G117" s="184"/>
      <c r="H117" s="184"/>
      <c r="I117" s="184"/>
      <c r="J117" s="184"/>
      <c r="K117" s="191"/>
      <c r="L117" s="191"/>
    </row>
    <row r="118" spans="1:12" x14ac:dyDescent="0.25">
      <c r="A118" s="359" t="s">
        <v>82</v>
      </c>
      <c r="B118" s="360" t="s">
        <v>72</v>
      </c>
      <c r="C118" s="361"/>
      <c r="D118" s="362" t="s">
        <v>83</v>
      </c>
      <c r="E118" s="184"/>
      <c r="F118" s="184"/>
      <c r="G118" s="184"/>
      <c r="H118" s="184"/>
      <c r="I118" s="184"/>
      <c r="J118" s="184"/>
      <c r="K118" s="191"/>
      <c r="L118" s="191"/>
    </row>
    <row r="119" spans="1:12" x14ac:dyDescent="0.25">
      <c r="A119" s="359" t="s">
        <v>84</v>
      </c>
      <c r="B119" s="360" t="s">
        <v>85</v>
      </c>
      <c r="C119" s="361"/>
      <c r="D119" s="362" t="s">
        <v>86</v>
      </c>
      <c r="E119" s="184"/>
      <c r="F119" s="184"/>
      <c r="G119" s="184"/>
      <c r="H119" s="184"/>
      <c r="I119" s="184"/>
      <c r="J119" s="184"/>
      <c r="K119" s="191"/>
      <c r="L119" s="191"/>
    </row>
    <row r="120" spans="1:12" x14ac:dyDescent="0.25">
      <c r="A120" s="359" t="s">
        <v>87</v>
      </c>
      <c r="B120" s="360" t="s">
        <v>72</v>
      </c>
      <c r="C120" s="361"/>
      <c r="D120" s="362" t="s">
        <v>88</v>
      </c>
      <c r="E120" s="184"/>
      <c r="F120" s="184"/>
      <c r="G120" s="184"/>
      <c r="H120" s="184"/>
      <c r="I120" s="184"/>
      <c r="J120" s="184"/>
      <c r="K120" s="191"/>
      <c r="L120" s="191"/>
    </row>
    <row r="121" spans="1:12" x14ac:dyDescent="0.25">
      <c r="A121" s="359" t="s">
        <v>90</v>
      </c>
      <c r="B121" s="360" t="s">
        <v>91</v>
      </c>
      <c r="C121" s="360"/>
      <c r="D121" s="184" t="s">
        <v>92</v>
      </c>
      <c r="E121" s="184"/>
      <c r="F121" s="184"/>
      <c r="G121" s="184"/>
      <c r="H121" s="184"/>
      <c r="I121" s="184"/>
      <c r="J121" s="184"/>
      <c r="K121" s="191"/>
      <c r="L121" s="191"/>
    </row>
    <row r="122" spans="1:12" x14ac:dyDescent="0.25">
      <c r="A122" s="359" t="s">
        <v>93</v>
      </c>
      <c r="B122" s="360" t="s">
        <v>72</v>
      </c>
      <c r="C122" s="360"/>
      <c r="D122" s="184" t="s">
        <v>94</v>
      </c>
      <c r="E122" s="184"/>
      <c r="F122" s="184"/>
      <c r="G122" s="184"/>
      <c r="H122" s="184"/>
      <c r="I122" s="184"/>
      <c r="J122" s="184"/>
      <c r="K122" s="191"/>
      <c r="L122" s="191"/>
    </row>
    <row r="123" spans="1:12" x14ac:dyDescent="0.25">
      <c r="A123" s="361"/>
      <c r="B123" s="183"/>
      <c r="C123" s="183"/>
      <c r="D123" s="361"/>
      <c r="E123" s="184"/>
      <c r="F123" s="184"/>
      <c r="G123" s="184"/>
      <c r="H123" s="184"/>
      <c r="I123" s="184"/>
      <c r="J123" s="184"/>
      <c r="K123" s="191"/>
      <c r="L123" s="191"/>
    </row>
    <row r="124" spans="1:12" x14ac:dyDescent="0.25">
      <c r="A124" s="361"/>
      <c r="B124" s="183"/>
      <c r="C124" s="364" t="s">
        <v>204</v>
      </c>
      <c r="D124" s="184" t="s">
        <v>96</v>
      </c>
      <c r="E124" s="365" t="s">
        <v>205</v>
      </c>
      <c r="F124" s="184"/>
      <c r="G124" s="184"/>
      <c r="H124" s="184"/>
      <c r="I124" s="184"/>
      <c r="J124" s="184"/>
      <c r="K124" s="184"/>
      <c r="L124" s="191"/>
    </row>
    <row r="125" spans="1:12" x14ac:dyDescent="0.25">
      <c r="A125" s="361"/>
      <c r="B125" s="183"/>
      <c r="C125" s="364"/>
      <c r="D125" s="184"/>
      <c r="E125" s="365"/>
      <c r="F125" s="184"/>
      <c r="G125" s="184"/>
      <c r="H125" s="184"/>
      <c r="I125" s="184"/>
      <c r="J125" s="184"/>
      <c r="K125" s="184"/>
      <c r="L125" s="191"/>
    </row>
    <row r="126" spans="1:12" x14ac:dyDescent="0.25">
      <c r="A126" s="69" t="s">
        <v>99</v>
      </c>
      <c r="B126" s="180" t="s">
        <v>100</v>
      </c>
      <c r="C126" s="179" t="s">
        <v>101</v>
      </c>
      <c r="D126" s="64" t="s">
        <v>102</v>
      </c>
      <c r="E126" s="64"/>
      <c r="F126" s="64"/>
      <c r="G126" s="64"/>
      <c r="H126" s="64"/>
      <c r="I126" s="64"/>
      <c r="J126" s="64"/>
      <c r="K126" s="193">
        <f t="shared" ref="K126:K134" si="17">L126/12</f>
        <v>324565.52</v>
      </c>
      <c r="L126" s="369">
        <v>3894786.24</v>
      </c>
    </row>
    <row r="127" spans="1:12" x14ac:dyDescent="0.25">
      <c r="A127" s="69" t="s">
        <v>99</v>
      </c>
      <c r="B127" s="180" t="s">
        <v>106</v>
      </c>
      <c r="C127" s="179" t="s">
        <v>101</v>
      </c>
      <c r="D127" s="64" t="s">
        <v>107</v>
      </c>
      <c r="E127" s="64"/>
      <c r="F127" s="64"/>
      <c r="G127" s="64"/>
      <c r="H127" s="64"/>
      <c r="I127" s="64"/>
      <c r="J127" s="64"/>
      <c r="K127" s="193">
        <f t="shared" si="17"/>
        <v>81106.680000000008</v>
      </c>
      <c r="L127" s="369">
        <v>973280.16</v>
      </c>
    </row>
    <row r="128" spans="1:12" x14ac:dyDescent="0.25">
      <c r="A128" s="69" t="s">
        <v>99</v>
      </c>
      <c r="B128" s="180" t="s">
        <v>108</v>
      </c>
      <c r="C128" s="179" t="s">
        <v>101</v>
      </c>
      <c r="D128" s="64" t="s">
        <v>109</v>
      </c>
      <c r="E128" s="64"/>
      <c r="F128" s="64"/>
      <c r="G128" s="64"/>
      <c r="H128" s="64"/>
      <c r="I128" s="64"/>
      <c r="J128" s="64"/>
      <c r="K128" s="193">
        <f t="shared" si="17"/>
        <v>81204.14</v>
      </c>
      <c r="L128" s="369">
        <v>974449.68</v>
      </c>
    </row>
    <row r="129" spans="1:12" x14ac:dyDescent="0.25">
      <c r="A129" s="69" t="s">
        <v>99</v>
      </c>
      <c r="B129" s="180" t="s">
        <v>110</v>
      </c>
      <c r="C129" s="180" t="s">
        <v>101</v>
      </c>
      <c r="D129" s="64" t="s">
        <v>111</v>
      </c>
      <c r="E129" s="64"/>
      <c r="F129" s="64"/>
      <c r="G129" s="64"/>
      <c r="H129" s="64"/>
      <c r="I129" s="64"/>
      <c r="J129" s="64"/>
      <c r="K129" s="193">
        <f t="shared" si="17"/>
        <v>7488</v>
      </c>
      <c r="L129" s="369">
        <v>89856</v>
      </c>
    </row>
    <row r="130" spans="1:12" x14ac:dyDescent="0.25">
      <c r="A130" s="69" t="s">
        <v>99</v>
      </c>
      <c r="B130" s="180" t="s">
        <v>112</v>
      </c>
      <c r="C130" s="179" t="s">
        <v>101</v>
      </c>
      <c r="D130" s="64" t="s">
        <v>113</v>
      </c>
      <c r="E130" s="64"/>
      <c r="F130" s="64"/>
      <c r="G130" s="64"/>
      <c r="H130" s="64"/>
      <c r="I130" s="64"/>
      <c r="J130" s="64"/>
      <c r="K130" s="193">
        <f t="shared" si="17"/>
        <v>8789.59</v>
      </c>
      <c r="L130" s="369">
        <v>105475.08</v>
      </c>
    </row>
    <row r="131" spans="1:12" x14ac:dyDescent="0.25">
      <c r="A131" s="69" t="s">
        <v>99</v>
      </c>
      <c r="B131" s="180" t="s">
        <v>114</v>
      </c>
      <c r="C131" s="179" t="s">
        <v>101</v>
      </c>
      <c r="D131" s="64" t="s">
        <v>115</v>
      </c>
      <c r="E131" s="64"/>
      <c r="F131" s="64"/>
      <c r="G131" s="64"/>
      <c r="H131" s="64"/>
      <c r="I131" s="64"/>
      <c r="J131" s="64"/>
      <c r="K131" s="193">
        <f t="shared" si="17"/>
        <v>95568.721666666665</v>
      </c>
      <c r="L131" s="369">
        <v>1146824.6599999999</v>
      </c>
    </row>
    <row r="132" spans="1:12" x14ac:dyDescent="0.25">
      <c r="A132" s="69" t="s">
        <v>99</v>
      </c>
      <c r="B132" s="180" t="s">
        <v>117</v>
      </c>
      <c r="C132" s="179" t="s">
        <v>101</v>
      </c>
      <c r="D132" s="64" t="s">
        <v>118</v>
      </c>
      <c r="E132" s="64"/>
      <c r="F132" s="64"/>
      <c r="G132" s="64"/>
      <c r="H132" s="64"/>
      <c r="I132" s="64"/>
      <c r="J132" s="64"/>
      <c r="K132" s="193">
        <f t="shared" si="17"/>
        <v>107391.26000000001</v>
      </c>
      <c r="L132" s="369">
        <v>1288695.1200000001</v>
      </c>
    </row>
    <row r="133" spans="1:12" x14ac:dyDescent="0.25">
      <c r="A133" s="69" t="s">
        <v>99</v>
      </c>
      <c r="B133" s="180" t="s">
        <v>119</v>
      </c>
      <c r="C133" s="180" t="s">
        <v>101</v>
      </c>
      <c r="D133" s="64" t="s">
        <v>120</v>
      </c>
      <c r="E133" s="64"/>
      <c r="F133" s="64"/>
      <c r="G133" s="64"/>
      <c r="H133" s="64"/>
      <c r="I133" s="64"/>
      <c r="J133" s="64"/>
      <c r="K133" s="193">
        <f t="shared" si="17"/>
        <v>30400</v>
      </c>
      <c r="L133" s="369">
        <v>364800</v>
      </c>
    </row>
    <row r="134" spans="1:12" x14ac:dyDescent="0.25">
      <c r="A134" s="69" t="s">
        <v>99</v>
      </c>
      <c r="B134" s="180" t="s">
        <v>121</v>
      </c>
      <c r="C134" s="180" t="s">
        <v>101</v>
      </c>
      <c r="D134" s="64" t="s">
        <v>122</v>
      </c>
      <c r="E134" s="64"/>
      <c r="F134" s="64"/>
      <c r="G134" s="64"/>
      <c r="H134" s="64"/>
      <c r="I134" s="64"/>
      <c r="J134" s="64"/>
      <c r="K134" s="193">
        <f t="shared" si="17"/>
        <v>17813.333333333332</v>
      </c>
      <c r="L134" s="369">
        <v>213760</v>
      </c>
    </row>
    <row r="135" spans="1:12" x14ac:dyDescent="0.25">
      <c r="A135" s="361"/>
      <c r="B135" s="183"/>
      <c r="C135" s="183"/>
      <c r="D135" s="184"/>
      <c r="E135" s="184" t="s">
        <v>123</v>
      </c>
      <c r="F135" s="184"/>
      <c r="G135" s="184"/>
      <c r="H135" s="184"/>
      <c r="I135" s="184" t="s">
        <v>124</v>
      </c>
      <c r="J135" s="184"/>
      <c r="K135" s="185">
        <f t="shared" ref="K135:L135" si="18">SUM(K126:K134)</f>
        <v>754327.24500000011</v>
      </c>
      <c r="L135" s="185">
        <f t="shared" si="18"/>
        <v>9051926.9400000013</v>
      </c>
    </row>
    <row r="136" spans="1:12" x14ac:dyDescent="0.25">
      <c r="A136" s="69"/>
      <c r="B136" s="183"/>
      <c r="C136" s="69"/>
      <c r="D136" s="181"/>
      <c r="E136" s="184"/>
      <c r="F136" s="184"/>
      <c r="G136" s="184"/>
      <c r="H136" s="184"/>
      <c r="I136" s="184"/>
      <c r="J136" s="184"/>
      <c r="K136" s="182"/>
      <c r="L136" s="190"/>
    </row>
    <row r="137" spans="1:12" x14ac:dyDescent="0.25">
      <c r="A137" s="69" t="s">
        <v>99</v>
      </c>
      <c r="B137" s="180">
        <v>2111</v>
      </c>
      <c r="C137" s="179" t="s">
        <v>101</v>
      </c>
      <c r="D137" s="64" t="s">
        <v>125</v>
      </c>
      <c r="E137" s="184"/>
      <c r="F137" s="184"/>
      <c r="G137" s="184"/>
      <c r="H137" s="184"/>
      <c r="I137" s="184"/>
      <c r="J137" s="184"/>
      <c r="K137" s="182">
        <f t="shared" ref="K137:K139" si="19">L137/12</f>
        <v>917</v>
      </c>
      <c r="L137" s="190">
        <v>11004</v>
      </c>
    </row>
    <row r="138" spans="1:12" x14ac:dyDescent="0.25">
      <c r="A138" s="69" t="s">
        <v>99</v>
      </c>
      <c r="B138" s="180">
        <v>2161</v>
      </c>
      <c r="C138" s="179" t="s">
        <v>101</v>
      </c>
      <c r="D138" s="64" t="s">
        <v>128</v>
      </c>
      <c r="E138" s="184"/>
      <c r="F138" s="184"/>
      <c r="G138" s="184"/>
      <c r="H138" s="184"/>
      <c r="I138" s="184"/>
      <c r="J138" s="184"/>
      <c r="K138" s="182">
        <f t="shared" si="19"/>
        <v>1558.8999999999999</v>
      </c>
      <c r="L138" s="190">
        <v>18706.8</v>
      </c>
    </row>
    <row r="139" spans="1:12" x14ac:dyDescent="0.25">
      <c r="A139" s="69" t="s">
        <v>99</v>
      </c>
      <c r="B139" s="180">
        <v>2911</v>
      </c>
      <c r="C139" s="179" t="s">
        <v>101</v>
      </c>
      <c r="D139" s="64" t="s">
        <v>148</v>
      </c>
      <c r="E139" s="184"/>
      <c r="F139" s="184"/>
      <c r="G139" s="184"/>
      <c r="H139" s="184"/>
      <c r="I139" s="184"/>
      <c r="J139" s="184"/>
      <c r="K139" s="182">
        <f t="shared" si="19"/>
        <v>1063.3500000000001</v>
      </c>
      <c r="L139" s="190">
        <v>12760.2</v>
      </c>
    </row>
    <row r="140" spans="1:12" x14ac:dyDescent="0.25">
      <c r="A140" s="361"/>
      <c r="B140" s="183"/>
      <c r="C140" s="183"/>
      <c r="D140" s="181"/>
      <c r="E140" s="184" t="s">
        <v>123</v>
      </c>
      <c r="F140" s="184"/>
      <c r="G140" s="184"/>
      <c r="H140" s="184"/>
      <c r="I140" s="184" t="s">
        <v>124</v>
      </c>
      <c r="J140" s="184"/>
      <c r="K140" s="371">
        <f>SUM(K137:K139)</f>
        <v>3539.25</v>
      </c>
      <c r="L140" s="371">
        <f>SUM(L137:L139)</f>
        <v>42471</v>
      </c>
    </row>
    <row r="141" spans="1:12" x14ac:dyDescent="0.25">
      <c r="A141" s="361"/>
      <c r="B141" s="183"/>
      <c r="C141" s="183"/>
      <c r="D141" s="181"/>
      <c r="E141" s="184"/>
      <c r="F141" s="184"/>
      <c r="G141" s="184"/>
      <c r="H141" s="184"/>
      <c r="I141" s="184"/>
      <c r="J141" s="184"/>
      <c r="K141" s="184"/>
      <c r="L141" s="371"/>
    </row>
    <row r="142" spans="1:12" x14ac:dyDescent="0.25">
      <c r="A142" s="69" t="s">
        <v>99</v>
      </c>
      <c r="B142" s="180">
        <v>3111</v>
      </c>
      <c r="C142" s="179" t="s">
        <v>101</v>
      </c>
      <c r="D142" s="64" t="s">
        <v>152</v>
      </c>
      <c r="E142" s="184"/>
      <c r="F142" s="184"/>
      <c r="G142" s="184"/>
      <c r="H142" s="184"/>
      <c r="I142" s="184"/>
      <c r="J142" s="184"/>
      <c r="K142" s="74">
        <f t="shared" ref="K142:K149" si="20">L142/12</f>
        <v>1483.3333333333333</v>
      </c>
      <c r="L142" s="190">
        <v>17800</v>
      </c>
    </row>
    <row r="143" spans="1:12" x14ac:dyDescent="0.25">
      <c r="A143" s="69" t="s">
        <v>99</v>
      </c>
      <c r="B143" s="180">
        <v>3131</v>
      </c>
      <c r="C143" s="179" t="s">
        <v>101</v>
      </c>
      <c r="D143" s="64" t="s">
        <v>155</v>
      </c>
      <c r="E143" s="184"/>
      <c r="F143" s="184"/>
      <c r="G143" s="184"/>
      <c r="H143" s="184"/>
      <c r="I143" s="184"/>
      <c r="J143" s="184"/>
      <c r="K143" s="74">
        <f t="shared" si="20"/>
        <v>1875</v>
      </c>
      <c r="L143" s="190">
        <v>22500</v>
      </c>
    </row>
    <row r="144" spans="1:12" x14ac:dyDescent="0.25">
      <c r="A144" s="69" t="s">
        <v>99</v>
      </c>
      <c r="B144" s="180">
        <v>3141</v>
      </c>
      <c r="C144" s="179" t="s">
        <v>101</v>
      </c>
      <c r="D144" s="64" t="s">
        <v>156</v>
      </c>
      <c r="E144" s="184"/>
      <c r="F144" s="184"/>
      <c r="G144" s="184"/>
      <c r="H144" s="184"/>
      <c r="I144" s="184"/>
      <c r="J144" s="184"/>
      <c r="K144" s="74">
        <f t="shared" si="20"/>
        <v>2500.25</v>
      </c>
      <c r="L144" s="190">
        <v>30003</v>
      </c>
    </row>
    <row r="145" spans="1:12" x14ac:dyDescent="0.25">
      <c r="A145" s="69" t="s">
        <v>99</v>
      </c>
      <c r="B145" s="180">
        <v>3221</v>
      </c>
      <c r="C145" s="180" t="s">
        <v>101</v>
      </c>
      <c r="D145" s="64" t="s">
        <v>160</v>
      </c>
      <c r="E145" s="184"/>
      <c r="F145" s="184"/>
      <c r="G145" s="184"/>
      <c r="H145" s="184"/>
      <c r="I145" s="184"/>
      <c r="J145" s="184"/>
      <c r="K145" s="74">
        <f t="shared" si="20"/>
        <v>68769.583333333328</v>
      </c>
      <c r="L145" s="190">
        <v>825235</v>
      </c>
    </row>
    <row r="146" spans="1:12" x14ac:dyDescent="0.25">
      <c r="A146" s="69" t="s">
        <v>99</v>
      </c>
      <c r="B146" s="180">
        <v>3361</v>
      </c>
      <c r="C146" s="180" t="s">
        <v>101</v>
      </c>
      <c r="D146" s="64" t="s">
        <v>136</v>
      </c>
      <c r="E146" s="184"/>
      <c r="F146" s="184"/>
      <c r="G146" s="184"/>
      <c r="H146" s="184"/>
      <c r="I146" s="184"/>
      <c r="J146" s="184"/>
      <c r="K146" s="74">
        <f t="shared" si="20"/>
        <v>3470.25</v>
      </c>
      <c r="L146" s="190">
        <v>41643</v>
      </c>
    </row>
    <row r="147" spans="1:12" x14ac:dyDescent="0.25">
      <c r="A147" s="69" t="s">
        <v>99</v>
      </c>
      <c r="B147" s="180">
        <v>3521</v>
      </c>
      <c r="C147" s="179" t="s">
        <v>101</v>
      </c>
      <c r="D147" s="64" t="s">
        <v>138</v>
      </c>
      <c r="E147" s="184"/>
      <c r="F147" s="184"/>
      <c r="G147" s="184"/>
      <c r="H147" s="184"/>
      <c r="I147" s="184"/>
      <c r="J147" s="184"/>
      <c r="K147" s="74">
        <f t="shared" si="20"/>
        <v>2840.25</v>
      </c>
      <c r="L147" s="190">
        <v>34083</v>
      </c>
    </row>
    <row r="148" spans="1:12" x14ac:dyDescent="0.25">
      <c r="A148" s="69" t="s">
        <v>99</v>
      </c>
      <c r="B148" s="180">
        <v>3711</v>
      </c>
      <c r="C148" s="179" t="s">
        <v>101</v>
      </c>
      <c r="D148" s="64" t="s">
        <v>216</v>
      </c>
      <c r="E148" s="184"/>
      <c r="F148" s="184"/>
      <c r="G148" s="184"/>
      <c r="H148" s="184"/>
      <c r="I148" s="184"/>
      <c r="J148" s="184"/>
      <c r="K148" s="74">
        <f t="shared" si="20"/>
        <v>833.33333333333337</v>
      </c>
      <c r="L148" s="190">
        <v>10000</v>
      </c>
    </row>
    <row r="149" spans="1:12" x14ac:dyDescent="0.25">
      <c r="A149" s="69" t="s">
        <v>99</v>
      </c>
      <c r="B149" s="180">
        <v>3751</v>
      </c>
      <c r="C149" s="179" t="s">
        <v>101</v>
      </c>
      <c r="D149" s="64" t="s">
        <v>144</v>
      </c>
      <c r="E149" s="184"/>
      <c r="F149" s="184"/>
      <c r="G149" s="184"/>
      <c r="H149" s="184"/>
      <c r="I149" s="184"/>
      <c r="J149" s="184"/>
      <c r="K149" s="74">
        <f t="shared" si="20"/>
        <v>937.5</v>
      </c>
      <c r="L149" s="190">
        <v>11250</v>
      </c>
    </row>
    <row r="150" spans="1:12" x14ac:dyDescent="0.25">
      <c r="A150" s="361"/>
      <c r="B150" s="183"/>
      <c r="C150" s="183"/>
      <c r="D150" s="184"/>
      <c r="E150" s="184" t="s">
        <v>123</v>
      </c>
      <c r="F150" s="184"/>
      <c r="G150" s="184"/>
      <c r="H150" s="184"/>
      <c r="I150" s="184" t="s">
        <v>124</v>
      </c>
      <c r="J150" s="184"/>
      <c r="K150" s="191">
        <f>SUM(K142:K149)</f>
        <v>82709.499999999985</v>
      </c>
      <c r="L150" s="191">
        <f>SUM(L142:L149)</f>
        <v>992514</v>
      </c>
    </row>
    <row r="151" spans="1:12" x14ac:dyDescent="0.25">
      <c r="A151" s="69"/>
      <c r="B151" s="398"/>
      <c r="C151" s="69"/>
      <c r="D151" s="64"/>
      <c r="E151" s="184"/>
      <c r="F151" s="64"/>
      <c r="G151" s="64"/>
      <c r="H151" s="64"/>
      <c r="I151" s="64"/>
      <c r="J151" s="64"/>
      <c r="K151" s="193"/>
      <c r="L151" s="400"/>
    </row>
    <row r="152" spans="1:12" x14ac:dyDescent="0.25">
      <c r="A152" s="69"/>
      <c r="B152" s="398"/>
      <c r="C152" s="69"/>
      <c r="D152" s="64"/>
      <c r="E152" s="184" t="s">
        <v>146</v>
      </c>
      <c r="F152" s="64"/>
      <c r="G152" s="64"/>
      <c r="H152" s="64"/>
      <c r="I152" s="64"/>
      <c r="J152" s="64"/>
      <c r="K152" s="191">
        <f>SUM(K150,K140,K135)</f>
        <v>840575.99500000011</v>
      </c>
      <c r="L152" s="191">
        <f>SUM(L150,L140,L135)</f>
        <v>10086911.940000001</v>
      </c>
    </row>
    <row r="153" spans="1:12" x14ac:dyDescent="0.25">
      <c r="A153" s="69"/>
      <c r="B153" s="398"/>
      <c r="C153" s="69"/>
      <c r="D153" s="64"/>
      <c r="E153" s="184"/>
      <c r="F153" s="64"/>
      <c r="G153" s="64"/>
      <c r="H153" s="64"/>
      <c r="I153" s="64"/>
      <c r="J153" s="64"/>
      <c r="K153" s="191"/>
      <c r="L153" s="191"/>
    </row>
    <row r="154" spans="1:12" x14ac:dyDescent="0.25">
      <c r="A154" s="359" t="s">
        <v>82</v>
      </c>
      <c r="B154" s="360" t="s">
        <v>72</v>
      </c>
      <c r="C154" s="361"/>
      <c r="D154" s="362" t="s">
        <v>83</v>
      </c>
      <c r="E154" s="184"/>
      <c r="F154" s="184"/>
      <c r="G154" s="184"/>
      <c r="H154" s="184"/>
      <c r="I154" s="184"/>
      <c r="J154" s="184"/>
      <c r="K154" s="191"/>
      <c r="L154" s="191"/>
    </row>
    <row r="155" spans="1:12" x14ac:dyDescent="0.25">
      <c r="A155" s="359" t="s">
        <v>84</v>
      </c>
      <c r="B155" s="360" t="s">
        <v>85</v>
      </c>
      <c r="C155" s="361"/>
      <c r="D155" s="362" t="s">
        <v>86</v>
      </c>
      <c r="E155" s="184"/>
      <c r="F155" s="184"/>
      <c r="G155" s="184"/>
      <c r="H155" s="184"/>
      <c r="I155" s="184"/>
      <c r="J155" s="184"/>
      <c r="K155" s="191"/>
      <c r="L155" s="191"/>
    </row>
    <row r="156" spans="1:12" x14ac:dyDescent="0.25">
      <c r="A156" s="359" t="s">
        <v>87</v>
      </c>
      <c r="B156" s="360" t="s">
        <v>72</v>
      </c>
      <c r="C156" s="361"/>
      <c r="D156" s="362" t="s">
        <v>88</v>
      </c>
      <c r="E156" s="184"/>
      <c r="F156" s="184"/>
      <c r="G156" s="184"/>
      <c r="H156" s="184"/>
      <c r="I156" s="184"/>
      <c r="J156" s="184"/>
      <c r="K156" s="191"/>
      <c r="L156" s="191"/>
    </row>
    <row r="157" spans="1:12" x14ac:dyDescent="0.25">
      <c r="A157" s="359" t="s">
        <v>90</v>
      </c>
      <c r="B157" s="360" t="s">
        <v>91</v>
      </c>
      <c r="C157" s="360"/>
      <c r="D157" s="184" t="s">
        <v>92</v>
      </c>
      <c r="E157" s="184"/>
      <c r="F157" s="184"/>
      <c r="G157" s="184"/>
      <c r="H157" s="184"/>
      <c r="I157" s="184"/>
      <c r="J157" s="184"/>
      <c r="K157" s="191"/>
      <c r="L157" s="191"/>
    </row>
    <row r="158" spans="1:12" x14ac:dyDescent="0.25">
      <c r="A158" s="359" t="s">
        <v>93</v>
      </c>
      <c r="B158" s="360" t="s">
        <v>72</v>
      </c>
      <c r="C158" s="360"/>
      <c r="D158" s="184" t="s">
        <v>94</v>
      </c>
      <c r="E158" s="184"/>
      <c r="F158" s="184"/>
      <c r="G158" s="184"/>
      <c r="H158" s="184"/>
      <c r="I158" s="184"/>
      <c r="J158" s="184"/>
      <c r="K158" s="191"/>
      <c r="L158" s="191"/>
    </row>
    <row r="159" spans="1:12" x14ac:dyDescent="0.25">
      <c r="A159" s="361"/>
      <c r="B159" s="183"/>
      <c r="C159" s="183"/>
      <c r="D159" s="361"/>
      <c r="E159" s="184"/>
      <c r="F159" s="184"/>
      <c r="G159" s="184"/>
      <c r="H159" s="184"/>
      <c r="I159" s="184"/>
      <c r="J159" s="184"/>
      <c r="K159" s="191"/>
      <c r="L159" s="191"/>
    </row>
    <row r="160" spans="1:12" x14ac:dyDescent="0.25">
      <c r="A160" s="361"/>
      <c r="B160" s="183"/>
      <c r="C160" s="399">
        <v>110500</v>
      </c>
      <c r="D160" s="184" t="s">
        <v>96</v>
      </c>
      <c r="E160" s="365" t="s">
        <v>220</v>
      </c>
      <c r="F160" s="184"/>
      <c r="G160" s="184"/>
      <c r="H160" s="184"/>
      <c r="I160" s="184"/>
      <c r="J160" s="184"/>
      <c r="K160" s="184"/>
      <c r="L160" s="191"/>
    </row>
    <row r="161" spans="1:12" x14ac:dyDescent="0.25">
      <c r="A161" s="69"/>
      <c r="B161" s="398"/>
      <c r="C161" s="397"/>
      <c r="D161" s="64"/>
      <c r="E161" s="64"/>
      <c r="F161" s="64"/>
      <c r="G161" s="64"/>
      <c r="H161" s="64"/>
      <c r="I161" s="64"/>
      <c r="J161" s="64"/>
      <c r="K161" s="193"/>
      <c r="L161" s="190"/>
    </row>
    <row r="162" spans="1:12" x14ac:dyDescent="0.25">
      <c r="A162" s="69" t="s">
        <v>99</v>
      </c>
      <c r="B162" s="180" t="s">
        <v>106</v>
      </c>
      <c r="C162" s="180" t="s">
        <v>101</v>
      </c>
      <c r="D162" s="64" t="s">
        <v>107</v>
      </c>
      <c r="E162" s="64"/>
      <c r="F162" s="64"/>
      <c r="G162" s="64"/>
      <c r="H162" s="64"/>
      <c r="I162" s="64"/>
      <c r="J162" s="64"/>
      <c r="K162" s="193">
        <f t="shared" ref="K162:K166" si="21">L162/12</f>
        <v>4769.22</v>
      </c>
      <c r="L162" s="401">
        <v>57230.64</v>
      </c>
    </row>
    <row r="163" spans="1:12" x14ac:dyDescent="0.25">
      <c r="A163" s="69" t="s">
        <v>99</v>
      </c>
      <c r="B163" s="180" t="s">
        <v>112</v>
      </c>
      <c r="C163" s="180" t="s">
        <v>101</v>
      </c>
      <c r="D163" s="64" t="s">
        <v>113</v>
      </c>
      <c r="E163" s="64"/>
      <c r="F163" s="64"/>
      <c r="G163" s="64"/>
      <c r="H163" s="64"/>
      <c r="I163" s="64"/>
      <c r="J163" s="64"/>
      <c r="K163" s="193">
        <f t="shared" si="21"/>
        <v>103.33083333333333</v>
      </c>
      <c r="L163" s="396">
        <v>1239.97</v>
      </c>
    </row>
    <row r="164" spans="1:12" x14ac:dyDescent="0.25">
      <c r="A164" s="69" t="s">
        <v>99</v>
      </c>
      <c r="B164" s="180" t="s">
        <v>114</v>
      </c>
      <c r="C164" s="180" t="s">
        <v>101</v>
      </c>
      <c r="D164" s="64" t="s">
        <v>115</v>
      </c>
      <c r="E164" s="64"/>
      <c r="F164" s="64"/>
      <c r="G164" s="64"/>
      <c r="H164" s="64"/>
      <c r="I164" s="64"/>
      <c r="J164" s="64"/>
      <c r="K164" s="193">
        <f t="shared" si="21"/>
        <v>1149.9866666666667</v>
      </c>
      <c r="L164" s="401">
        <v>13799.84</v>
      </c>
    </row>
    <row r="165" spans="1:12" x14ac:dyDescent="0.25">
      <c r="A165" s="69" t="s">
        <v>99</v>
      </c>
      <c r="B165" s="180" t="s">
        <v>117</v>
      </c>
      <c r="C165" s="180" t="s">
        <v>101</v>
      </c>
      <c r="D165" s="64" t="s">
        <v>118</v>
      </c>
      <c r="E165" s="64"/>
      <c r="F165" s="64"/>
      <c r="G165" s="64"/>
      <c r="H165" s="64"/>
      <c r="I165" s="64"/>
      <c r="J165" s="64"/>
      <c r="K165" s="193">
        <f t="shared" si="21"/>
        <v>2130.7000000000003</v>
      </c>
      <c r="L165" s="401">
        <v>25568.400000000001</v>
      </c>
    </row>
    <row r="166" spans="1:12" x14ac:dyDescent="0.25">
      <c r="A166" s="69" t="s">
        <v>99</v>
      </c>
      <c r="B166" s="180" t="s">
        <v>121</v>
      </c>
      <c r="C166" s="180" t="s">
        <v>101</v>
      </c>
      <c r="D166" s="64" t="s">
        <v>122</v>
      </c>
      <c r="E166" s="181"/>
      <c r="F166" s="64"/>
      <c r="G166" s="64"/>
      <c r="H166" s="64"/>
      <c r="I166" s="64"/>
      <c r="J166" s="64"/>
      <c r="K166" s="193">
        <f t="shared" si="21"/>
        <v>341.66666666666669</v>
      </c>
      <c r="L166" s="401">
        <v>4100</v>
      </c>
    </row>
    <row r="167" spans="1:12" x14ac:dyDescent="0.25">
      <c r="A167" s="361"/>
      <c r="B167" s="183"/>
      <c r="C167" s="183"/>
      <c r="D167" s="184"/>
      <c r="E167" s="184" t="s">
        <v>123</v>
      </c>
      <c r="F167" s="184"/>
      <c r="G167" s="184"/>
      <c r="H167" s="184"/>
      <c r="I167" s="184" t="s">
        <v>124</v>
      </c>
      <c r="J167" s="184"/>
      <c r="K167" s="185">
        <f t="shared" ref="K167:L167" si="22">SUM(K162:K166)</f>
        <v>8494.9041666666672</v>
      </c>
      <c r="L167" s="185">
        <f t="shared" si="22"/>
        <v>101938.85</v>
      </c>
    </row>
    <row r="168" spans="1:12" x14ac:dyDescent="0.25">
      <c r="A168" s="69"/>
      <c r="B168" s="183"/>
      <c r="C168" s="397"/>
      <c r="D168" s="181"/>
      <c r="E168" s="184"/>
      <c r="F168" s="184"/>
      <c r="G168" s="184"/>
      <c r="H168" s="184"/>
      <c r="I168" s="184"/>
      <c r="J168" s="184"/>
      <c r="K168" s="74"/>
      <c r="L168" s="190"/>
    </row>
    <row r="169" spans="1:12" x14ac:dyDescent="0.25">
      <c r="A169" s="361"/>
      <c r="B169" s="183"/>
      <c r="C169" s="183"/>
      <c r="D169" s="361"/>
      <c r="E169" s="184" t="s">
        <v>146</v>
      </c>
      <c r="F169" s="184"/>
      <c r="G169" s="184"/>
      <c r="H169" s="184"/>
      <c r="I169" s="184" t="s">
        <v>186</v>
      </c>
      <c r="J169" s="184"/>
      <c r="K169" s="191">
        <f t="shared" ref="K169:L169" si="23">SUM(K167, )</f>
        <v>8494.9041666666672</v>
      </c>
      <c r="L169" s="191">
        <f t="shared" si="23"/>
        <v>101938.85</v>
      </c>
    </row>
    <row r="170" spans="1:12" x14ac:dyDescent="0.25">
      <c r="A170" s="361"/>
      <c r="B170" s="183"/>
      <c r="C170" s="183"/>
      <c r="D170" s="361"/>
      <c r="E170" s="184"/>
      <c r="F170" s="184"/>
      <c r="G170" s="184"/>
      <c r="H170" s="184"/>
      <c r="I170" s="184"/>
      <c r="J170" s="184"/>
      <c r="K170" s="191"/>
      <c r="L170" s="191"/>
    </row>
    <row r="171" spans="1:12" x14ac:dyDescent="0.25">
      <c r="A171" s="359" t="s">
        <v>82</v>
      </c>
      <c r="B171" s="360" t="s">
        <v>72</v>
      </c>
      <c r="C171" s="361"/>
      <c r="D171" s="362" t="s">
        <v>83</v>
      </c>
      <c r="E171" s="184"/>
      <c r="F171" s="184"/>
      <c r="G171" s="184"/>
      <c r="H171" s="184"/>
      <c r="I171" s="184"/>
      <c r="J171" s="184"/>
      <c r="K171" s="191"/>
      <c r="L171" s="191"/>
    </row>
    <row r="172" spans="1:12" x14ac:dyDescent="0.25">
      <c r="A172" s="359" t="s">
        <v>84</v>
      </c>
      <c r="B172" s="360" t="s">
        <v>85</v>
      </c>
      <c r="C172" s="361"/>
      <c r="D172" s="362" t="s">
        <v>86</v>
      </c>
      <c r="E172" s="184"/>
      <c r="F172" s="184"/>
      <c r="G172" s="184"/>
      <c r="H172" s="184"/>
      <c r="I172" s="184"/>
      <c r="J172" s="184"/>
      <c r="K172" s="191"/>
      <c r="L172" s="191"/>
    </row>
    <row r="173" spans="1:12" x14ac:dyDescent="0.25">
      <c r="A173" s="359" t="s">
        <v>87</v>
      </c>
      <c r="B173" s="360" t="s">
        <v>72</v>
      </c>
      <c r="C173" s="361"/>
      <c r="D173" s="362" t="s">
        <v>88</v>
      </c>
      <c r="E173" s="184"/>
      <c r="F173" s="184"/>
      <c r="G173" s="184"/>
      <c r="H173" s="184"/>
      <c r="I173" s="184"/>
      <c r="J173" s="184"/>
      <c r="K173" s="191"/>
      <c r="L173" s="191"/>
    </row>
    <row r="174" spans="1:12" x14ac:dyDescent="0.25">
      <c r="A174" s="359" t="s">
        <v>90</v>
      </c>
      <c r="B174" s="360" t="s">
        <v>91</v>
      </c>
      <c r="C174" s="360"/>
      <c r="D174" s="184" t="s">
        <v>92</v>
      </c>
      <c r="E174" s="184"/>
      <c r="F174" s="184"/>
      <c r="G174" s="184"/>
      <c r="H174" s="184"/>
      <c r="I174" s="184"/>
      <c r="J174" s="184"/>
      <c r="K174" s="191"/>
      <c r="L174" s="191"/>
    </row>
    <row r="175" spans="1:12" x14ac:dyDescent="0.25">
      <c r="A175" s="359" t="s">
        <v>93</v>
      </c>
      <c r="B175" s="360" t="s">
        <v>72</v>
      </c>
      <c r="C175" s="360"/>
      <c r="D175" s="184" t="s">
        <v>94</v>
      </c>
      <c r="E175" s="184"/>
      <c r="F175" s="184"/>
      <c r="G175" s="184"/>
      <c r="H175" s="184"/>
      <c r="I175" s="184"/>
      <c r="J175" s="184"/>
      <c r="K175" s="191"/>
      <c r="L175" s="191"/>
    </row>
    <row r="176" spans="1:12" x14ac:dyDescent="0.25">
      <c r="A176" s="361"/>
      <c r="B176" s="183"/>
      <c r="C176" s="183"/>
      <c r="D176" s="361"/>
      <c r="E176" s="184"/>
      <c r="F176" s="184"/>
      <c r="G176" s="184"/>
      <c r="H176" s="184"/>
      <c r="I176" s="184"/>
      <c r="J176" s="184"/>
      <c r="K176" s="191"/>
      <c r="L176" s="191"/>
    </row>
    <row r="177" spans="1:12" x14ac:dyDescent="0.25">
      <c r="A177" s="361"/>
      <c r="B177" s="183"/>
      <c r="C177" s="399">
        <v>110600</v>
      </c>
      <c r="D177" s="184" t="s">
        <v>96</v>
      </c>
      <c r="E177" s="365" t="s">
        <v>227</v>
      </c>
      <c r="F177" s="184"/>
      <c r="G177" s="184"/>
      <c r="H177" s="184"/>
      <c r="I177" s="184"/>
      <c r="J177" s="184"/>
      <c r="K177" s="184"/>
      <c r="L177" s="191"/>
    </row>
    <row r="178" spans="1:12" x14ac:dyDescent="0.25">
      <c r="A178" s="69"/>
      <c r="B178" s="398"/>
      <c r="C178" s="397"/>
      <c r="D178" s="64"/>
      <c r="E178" s="64"/>
      <c r="F178" s="64"/>
      <c r="G178" s="64"/>
      <c r="H178" s="64"/>
      <c r="I178" s="64"/>
      <c r="J178" s="64"/>
      <c r="K178" s="193"/>
      <c r="L178" s="190"/>
    </row>
    <row r="179" spans="1:12" x14ac:dyDescent="0.25">
      <c r="A179" s="69" t="s">
        <v>99</v>
      </c>
      <c r="B179" s="367" t="s">
        <v>106</v>
      </c>
      <c r="C179" s="180" t="s">
        <v>101</v>
      </c>
      <c r="D179" s="64" t="s">
        <v>107</v>
      </c>
      <c r="E179" s="64"/>
      <c r="F179" s="64"/>
      <c r="G179" s="64"/>
      <c r="H179" s="64"/>
      <c r="I179" s="64"/>
      <c r="J179" s="64"/>
      <c r="K179" s="193">
        <f t="shared" ref="K179:K183" si="24">L179/12</f>
        <v>8412.64</v>
      </c>
      <c r="L179" s="375">
        <v>100951.67999999999</v>
      </c>
    </row>
    <row r="180" spans="1:12" x14ac:dyDescent="0.25">
      <c r="A180" s="69" t="s">
        <v>99</v>
      </c>
      <c r="B180" s="367" t="s">
        <v>108</v>
      </c>
      <c r="C180" s="179" t="s">
        <v>101</v>
      </c>
      <c r="D180" s="64" t="s">
        <v>109</v>
      </c>
      <c r="E180" s="64"/>
      <c r="F180" s="64"/>
      <c r="G180" s="64"/>
      <c r="H180" s="64"/>
      <c r="I180" s="64"/>
      <c r="J180" s="64"/>
      <c r="K180" s="193">
        <f t="shared" si="24"/>
        <v>9855.06</v>
      </c>
      <c r="L180" s="375">
        <v>118260.72</v>
      </c>
    </row>
    <row r="181" spans="1:12" x14ac:dyDescent="0.25">
      <c r="A181" s="69" t="s">
        <v>99</v>
      </c>
      <c r="B181" s="367" t="s">
        <v>114</v>
      </c>
      <c r="C181" s="180" t="s">
        <v>101</v>
      </c>
      <c r="D181" s="368" t="s">
        <v>115</v>
      </c>
      <c r="E181" s="64"/>
      <c r="F181" s="64"/>
      <c r="G181" s="64"/>
      <c r="H181" s="64"/>
      <c r="I181" s="64"/>
      <c r="J181" s="64"/>
      <c r="K181" s="193">
        <f t="shared" si="24"/>
        <v>4489.2858333333334</v>
      </c>
      <c r="L181" s="375">
        <v>53871.43</v>
      </c>
    </row>
    <row r="182" spans="1:12" x14ac:dyDescent="0.25">
      <c r="A182" s="69" t="s">
        <v>99</v>
      </c>
      <c r="B182" s="367" t="s">
        <v>117</v>
      </c>
      <c r="C182" s="180" t="s">
        <v>101</v>
      </c>
      <c r="D182" s="368" t="s">
        <v>118</v>
      </c>
      <c r="E182" s="64"/>
      <c r="F182" s="64"/>
      <c r="G182" s="64"/>
      <c r="H182" s="64"/>
      <c r="I182" s="64"/>
      <c r="J182" s="64"/>
      <c r="K182" s="193">
        <f t="shared" si="24"/>
        <v>14047.4</v>
      </c>
      <c r="L182" s="375">
        <v>168568.8</v>
      </c>
    </row>
    <row r="183" spans="1:12" x14ac:dyDescent="0.25">
      <c r="A183" s="69" t="s">
        <v>99</v>
      </c>
      <c r="B183" s="367" t="s">
        <v>121</v>
      </c>
      <c r="C183" s="180" t="s">
        <v>101</v>
      </c>
      <c r="D183" s="368" t="s">
        <v>122</v>
      </c>
      <c r="E183" s="64"/>
      <c r="F183" s="64"/>
      <c r="G183" s="64"/>
      <c r="H183" s="64"/>
      <c r="I183" s="64"/>
      <c r="J183" s="64"/>
      <c r="K183" s="193">
        <f t="shared" si="24"/>
        <v>541.66666666666663</v>
      </c>
      <c r="L183" s="375">
        <v>6500</v>
      </c>
    </row>
    <row r="184" spans="1:12" x14ac:dyDescent="0.25">
      <c r="A184" s="361"/>
      <c r="B184" s="183"/>
      <c r="C184" s="183"/>
      <c r="D184" s="184"/>
      <c r="E184" s="184" t="s">
        <v>123</v>
      </c>
      <c r="F184" s="184"/>
      <c r="G184" s="184"/>
      <c r="H184" s="184"/>
      <c r="I184" s="184" t="s">
        <v>124</v>
      </c>
      <c r="J184" s="184"/>
      <c r="K184" s="185">
        <f t="shared" ref="K184:L184" si="25">SUM(K179:K183)</f>
        <v>37346.052499999998</v>
      </c>
      <c r="L184" s="185">
        <f t="shared" si="25"/>
        <v>448152.63</v>
      </c>
    </row>
    <row r="185" spans="1:12" x14ac:dyDescent="0.25">
      <c r="A185" s="69"/>
      <c r="B185" s="183"/>
      <c r="C185" s="183"/>
      <c r="D185" s="181"/>
      <c r="E185" s="184"/>
      <c r="F185" s="184"/>
      <c r="G185" s="184"/>
      <c r="H185" s="184"/>
      <c r="I185" s="184"/>
      <c r="J185" s="184"/>
      <c r="K185" s="74"/>
      <c r="L185" s="366"/>
    </row>
    <row r="186" spans="1:12" x14ac:dyDescent="0.25">
      <c r="A186" s="69" t="s">
        <v>99</v>
      </c>
      <c r="B186" s="180">
        <v>2111</v>
      </c>
      <c r="C186" s="180" t="s">
        <v>101</v>
      </c>
      <c r="D186" s="64" t="s">
        <v>125</v>
      </c>
      <c r="E186" s="184"/>
      <c r="F186" s="184"/>
      <c r="G186" s="184"/>
      <c r="H186" s="184"/>
      <c r="I186" s="184"/>
      <c r="J186" s="184"/>
      <c r="K186" s="74">
        <f t="shared" ref="K186:K188" si="26">L186/12</f>
        <v>459</v>
      </c>
      <c r="L186" s="190">
        <v>5508</v>
      </c>
    </row>
    <row r="187" spans="1:12" x14ac:dyDescent="0.25">
      <c r="A187" s="69" t="s">
        <v>99</v>
      </c>
      <c r="B187" s="180">
        <v>2141</v>
      </c>
      <c r="C187" s="180" t="s">
        <v>101</v>
      </c>
      <c r="D187" s="64" t="s">
        <v>168</v>
      </c>
      <c r="E187" s="184"/>
      <c r="F187" s="184"/>
      <c r="G187" s="184"/>
      <c r="H187" s="184"/>
      <c r="I187" s="184"/>
      <c r="J187" s="184"/>
      <c r="K187" s="74">
        <f t="shared" si="26"/>
        <v>680.4</v>
      </c>
      <c r="L187" s="190">
        <v>8164.8</v>
      </c>
    </row>
    <row r="188" spans="1:12" x14ac:dyDescent="0.25">
      <c r="A188" s="69" t="s">
        <v>99</v>
      </c>
      <c r="B188" s="180">
        <v>2911</v>
      </c>
      <c r="C188" s="180" t="s">
        <v>101</v>
      </c>
      <c r="D188" s="64" t="s">
        <v>148</v>
      </c>
      <c r="E188" s="184"/>
      <c r="F188" s="184"/>
      <c r="G188" s="184"/>
      <c r="H188" s="184"/>
      <c r="I188" s="184"/>
      <c r="J188" s="184"/>
      <c r="K188" s="74">
        <f t="shared" si="26"/>
        <v>1229.95</v>
      </c>
      <c r="L188" s="190">
        <v>14759.4</v>
      </c>
    </row>
    <row r="189" spans="1:12" x14ac:dyDescent="0.25">
      <c r="A189" s="69"/>
      <c r="B189" s="183"/>
      <c r="C189" s="183"/>
      <c r="D189" s="181"/>
      <c r="E189" s="184" t="s">
        <v>123</v>
      </c>
      <c r="F189" s="184"/>
      <c r="G189" s="184"/>
      <c r="H189" s="184"/>
      <c r="I189" s="184" t="s">
        <v>124</v>
      </c>
      <c r="J189" s="184"/>
      <c r="K189" s="191">
        <f t="shared" ref="K189:L189" si="27">SUM(K186:K188)</f>
        <v>2369.3500000000004</v>
      </c>
      <c r="L189" s="191">
        <f t="shared" si="27"/>
        <v>28432.199999999997</v>
      </c>
    </row>
    <row r="190" spans="1:12" x14ac:dyDescent="0.25">
      <c r="A190" s="69"/>
      <c r="B190" s="183"/>
      <c r="C190" s="183"/>
      <c r="D190" s="181"/>
      <c r="E190" s="184"/>
      <c r="F190" s="184"/>
      <c r="G190" s="184"/>
      <c r="H190" s="184"/>
      <c r="I190" s="184"/>
      <c r="J190" s="184"/>
      <c r="K190" s="184"/>
      <c r="L190" s="191"/>
    </row>
    <row r="191" spans="1:12" x14ac:dyDescent="0.25">
      <c r="A191" s="69" t="s">
        <v>99</v>
      </c>
      <c r="B191" s="180">
        <v>3721</v>
      </c>
      <c r="C191" s="180" t="s">
        <v>101</v>
      </c>
      <c r="D191" s="64" t="s">
        <v>142</v>
      </c>
      <c r="E191" s="184"/>
      <c r="F191" s="184"/>
      <c r="G191" s="184"/>
      <c r="H191" s="184"/>
      <c r="I191" s="184"/>
      <c r="J191" s="184"/>
      <c r="K191" s="74">
        <f t="shared" ref="K191:K192" si="28">L191/12</f>
        <v>761</v>
      </c>
      <c r="L191" s="190">
        <v>9132</v>
      </c>
    </row>
    <row r="192" spans="1:12" x14ac:dyDescent="0.25">
      <c r="A192" s="69" t="s">
        <v>99</v>
      </c>
      <c r="B192" s="180">
        <v>3751</v>
      </c>
      <c r="C192" s="180" t="s">
        <v>101</v>
      </c>
      <c r="D192" s="64" t="s">
        <v>144</v>
      </c>
      <c r="E192" s="184"/>
      <c r="F192" s="184"/>
      <c r="G192" s="184"/>
      <c r="H192" s="184"/>
      <c r="I192" s="184"/>
      <c r="J192" s="184"/>
      <c r="K192" s="74">
        <f t="shared" si="28"/>
        <v>992</v>
      </c>
      <c r="L192" s="190">
        <v>11904</v>
      </c>
    </row>
    <row r="193" spans="1:12" x14ac:dyDescent="0.25">
      <c r="A193" s="69"/>
      <c r="B193" s="183"/>
      <c r="C193" s="397"/>
      <c r="D193" s="181"/>
      <c r="E193" s="184" t="s">
        <v>123</v>
      </c>
      <c r="F193" s="184"/>
      <c r="G193" s="184"/>
      <c r="H193" s="184"/>
      <c r="I193" s="184"/>
      <c r="J193" s="184"/>
      <c r="K193" s="191">
        <f t="shared" ref="K193:L193" si="29">SUM(K191:K192)</f>
        <v>1753</v>
      </c>
      <c r="L193" s="191">
        <f t="shared" si="29"/>
        <v>21036</v>
      </c>
    </row>
    <row r="194" spans="1:12" x14ac:dyDescent="0.25">
      <c r="A194" s="69"/>
      <c r="B194" s="183"/>
      <c r="C194" s="397"/>
      <c r="D194" s="181"/>
      <c r="E194" s="184"/>
      <c r="F194" s="184"/>
      <c r="G194" s="184"/>
      <c r="H194" s="184"/>
      <c r="I194" s="184"/>
      <c r="J194" s="184"/>
      <c r="K194" s="74"/>
      <c r="L194" s="191"/>
    </row>
    <row r="195" spans="1:12" x14ac:dyDescent="0.25">
      <c r="A195" s="361"/>
      <c r="B195" s="183"/>
      <c r="C195" s="183"/>
      <c r="D195" s="184"/>
      <c r="E195" s="184" t="s">
        <v>146</v>
      </c>
      <c r="F195" s="184"/>
      <c r="G195" s="184"/>
      <c r="H195" s="184"/>
      <c r="I195" s="184" t="s">
        <v>124</v>
      </c>
      <c r="J195" s="184"/>
      <c r="K195" s="191">
        <f>SUM(K184,K189+K193)</f>
        <v>41468.402499999997</v>
      </c>
      <c r="L195" s="191">
        <f>SUM(L184,L189+L193)</f>
        <v>497620.83</v>
      </c>
    </row>
    <row r="196" spans="1:12" x14ac:dyDescent="0.25">
      <c r="A196" s="69"/>
      <c r="B196" s="398"/>
      <c r="C196" s="397"/>
      <c r="D196" s="64"/>
      <c r="E196" s="64"/>
      <c r="F196" s="64"/>
      <c r="G196" s="64"/>
      <c r="H196" s="64"/>
      <c r="I196" s="64"/>
      <c r="J196" s="64"/>
      <c r="K196" s="193"/>
      <c r="L196" s="400"/>
    </row>
    <row r="197" spans="1:12" x14ac:dyDescent="0.25">
      <c r="A197" s="402" t="s">
        <v>82</v>
      </c>
      <c r="B197" s="403" t="s">
        <v>72</v>
      </c>
      <c r="C197" s="404"/>
      <c r="D197" s="405" t="s">
        <v>83</v>
      </c>
      <c r="E197" s="404"/>
      <c r="F197" s="404"/>
      <c r="G197" s="404"/>
      <c r="H197" s="404"/>
      <c r="I197" s="404"/>
      <c r="J197" s="404"/>
      <c r="K197" s="406"/>
      <c r="L197" s="406"/>
    </row>
    <row r="198" spans="1:12" x14ac:dyDescent="0.25">
      <c r="A198" s="402" t="s">
        <v>84</v>
      </c>
      <c r="B198" s="403" t="s">
        <v>85</v>
      </c>
      <c r="C198" s="404"/>
      <c r="D198" s="405" t="s">
        <v>86</v>
      </c>
      <c r="E198" s="404"/>
      <c r="F198" s="404"/>
      <c r="G198" s="404"/>
      <c r="H198" s="404"/>
      <c r="I198" s="404"/>
      <c r="J198" s="404"/>
      <c r="K198" s="406"/>
      <c r="L198" s="406"/>
    </row>
    <row r="199" spans="1:12" x14ac:dyDescent="0.25">
      <c r="A199" s="402" t="s">
        <v>87</v>
      </c>
      <c r="B199" s="403" t="s">
        <v>72</v>
      </c>
      <c r="C199" s="404"/>
      <c r="D199" s="405" t="s">
        <v>88</v>
      </c>
      <c r="E199" s="404"/>
      <c r="F199" s="404"/>
      <c r="G199" s="404"/>
      <c r="H199" s="404"/>
      <c r="I199" s="404"/>
      <c r="J199" s="404"/>
      <c r="K199" s="406"/>
      <c r="L199" s="406"/>
    </row>
    <row r="200" spans="1:12" x14ac:dyDescent="0.25">
      <c r="A200" s="402" t="s">
        <v>90</v>
      </c>
      <c r="B200" s="403" t="s">
        <v>91</v>
      </c>
      <c r="C200" s="407"/>
      <c r="D200" s="408" t="s">
        <v>92</v>
      </c>
      <c r="E200" s="404"/>
      <c r="F200" s="404"/>
      <c r="G200" s="404"/>
      <c r="H200" s="404"/>
      <c r="I200" s="404"/>
      <c r="J200" s="404"/>
      <c r="K200" s="406"/>
      <c r="L200" s="406"/>
    </row>
    <row r="201" spans="1:12" x14ac:dyDescent="0.25">
      <c r="A201" s="402" t="s">
        <v>93</v>
      </c>
      <c r="B201" s="403" t="s">
        <v>72</v>
      </c>
      <c r="C201" s="407"/>
      <c r="D201" s="408" t="s">
        <v>94</v>
      </c>
      <c r="E201" s="404"/>
      <c r="F201" s="404"/>
      <c r="G201" s="404"/>
      <c r="H201" s="404"/>
      <c r="I201" s="404"/>
      <c r="J201" s="404"/>
      <c r="K201" s="406"/>
      <c r="L201" s="406"/>
    </row>
    <row r="202" spans="1:12" x14ac:dyDescent="0.25">
      <c r="A202" s="407"/>
      <c r="B202" s="404"/>
      <c r="C202" s="404"/>
      <c r="D202" s="404"/>
      <c r="E202" s="404"/>
      <c r="F202" s="404"/>
      <c r="G202" s="404"/>
      <c r="H202" s="404"/>
      <c r="I202" s="404"/>
      <c r="J202" s="404"/>
      <c r="K202" s="406"/>
      <c r="L202" s="406"/>
    </row>
    <row r="203" spans="1:12" x14ac:dyDescent="0.25">
      <c r="A203" s="407"/>
      <c r="B203" s="404"/>
      <c r="C203" s="409">
        <v>110700</v>
      </c>
      <c r="D203" s="408" t="s">
        <v>96</v>
      </c>
      <c r="E203" s="410" t="s">
        <v>243</v>
      </c>
      <c r="F203" s="404"/>
      <c r="G203" s="404"/>
      <c r="H203" s="404"/>
      <c r="I203" s="404"/>
      <c r="J203" s="404"/>
      <c r="K203" s="411"/>
      <c r="L203" s="406"/>
    </row>
    <row r="204" spans="1:12" x14ac:dyDescent="0.25">
      <c r="A204" s="407"/>
      <c r="B204" s="404"/>
      <c r="C204" s="404"/>
      <c r="D204" s="404"/>
      <c r="E204" s="404"/>
      <c r="F204" s="404"/>
      <c r="G204" s="404"/>
      <c r="H204" s="404"/>
      <c r="I204" s="404"/>
      <c r="J204" s="404"/>
      <c r="K204" s="411"/>
      <c r="L204" s="406"/>
    </row>
    <row r="205" spans="1:12" x14ac:dyDescent="0.25">
      <c r="A205" s="69" t="s">
        <v>99</v>
      </c>
      <c r="B205" s="367" t="s">
        <v>106</v>
      </c>
      <c r="C205" s="412" t="s">
        <v>101</v>
      </c>
      <c r="D205" s="64" t="s">
        <v>107</v>
      </c>
      <c r="E205" s="404"/>
      <c r="F205" s="404"/>
      <c r="G205" s="404"/>
      <c r="H205" s="404"/>
      <c r="I205" s="404"/>
      <c r="J205" s="404"/>
      <c r="K205" s="413">
        <f t="shared" ref="K205:K209" si="30">L205/12</f>
        <v>4838.88</v>
      </c>
      <c r="L205" s="369">
        <v>58066.559999999998</v>
      </c>
    </row>
    <row r="206" spans="1:12" x14ac:dyDescent="0.25">
      <c r="A206" s="69" t="s">
        <v>99</v>
      </c>
      <c r="B206" s="367" t="s">
        <v>112</v>
      </c>
      <c r="C206" s="412" t="s">
        <v>101</v>
      </c>
      <c r="D206" s="64" t="s">
        <v>113</v>
      </c>
      <c r="E206" s="404"/>
      <c r="F206" s="404"/>
      <c r="G206" s="404"/>
      <c r="H206" s="404"/>
      <c r="I206" s="404"/>
      <c r="J206" s="404"/>
      <c r="K206" s="413">
        <f t="shared" si="30"/>
        <v>104.84500000000001</v>
      </c>
      <c r="L206" s="369">
        <v>1258.1400000000001</v>
      </c>
    </row>
    <row r="207" spans="1:12" x14ac:dyDescent="0.25">
      <c r="A207" s="414" t="s">
        <v>99</v>
      </c>
      <c r="B207" s="367" t="s">
        <v>114</v>
      </c>
      <c r="C207" s="412" t="s">
        <v>101</v>
      </c>
      <c r="D207" s="64" t="s">
        <v>115</v>
      </c>
      <c r="E207" s="404"/>
      <c r="F207" s="404"/>
      <c r="G207" s="404"/>
      <c r="H207" s="404"/>
      <c r="I207" s="404"/>
      <c r="J207" s="404"/>
      <c r="K207" s="413">
        <f t="shared" si="30"/>
        <v>1384.7933333333333</v>
      </c>
      <c r="L207" s="369">
        <v>16617.52</v>
      </c>
    </row>
    <row r="208" spans="1:12" x14ac:dyDescent="0.25">
      <c r="A208" s="69" t="s">
        <v>99</v>
      </c>
      <c r="B208" s="367" t="s">
        <v>117</v>
      </c>
      <c r="C208" s="412" t="s">
        <v>101</v>
      </c>
      <c r="D208" s="64" t="s">
        <v>118</v>
      </c>
      <c r="E208" s="404"/>
      <c r="F208" s="404"/>
      <c r="G208" s="404"/>
      <c r="H208" s="404"/>
      <c r="I208" s="404"/>
      <c r="J208" s="404"/>
      <c r="K208" s="413">
        <f t="shared" si="30"/>
        <v>3469.8799999999997</v>
      </c>
      <c r="L208" s="369">
        <v>41638.559999999998</v>
      </c>
    </row>
    <row r="209" spans="1:12" x14ac:dyDescent="0.25">
      <c r="A209" s="69" t="s">
        <v>99</v>
      </c>
      <c r="B209" s="367" t="s">
        <v>121</v>
      </c>
      <c r="C209" s="412" t="s">
        <v>101</v>
      </c>
      <c r="D209" s="64" t="s">
        <v>122</v>
      </c>
      <c r="E209" s="408"/>
      <c r="F209" s="404"/>
      <c r="G209" s="404"/>
      <c r="H209" s="404"/>
      <c r="I209" s="408"/>
      <c r="J209" s="404"/>
      <c r="K209" s="413">
        <f t="shared" si="30"/>
        <v>341.66666666666669</v>
      </c>
      <c r="L209" s="415">
        <v>4100</v>
      </c>
    </row>
    <row r="210" spans="1:12" x14ac:dyDescent="0.25">
      <c r="A210" s="407"/>
      <c r="B210" s="367"/>
      <c r="C210" s="404"/>
      <c r="D210" s="404"/>
      <c r="E210" s="408" t="s">
        <v>123</v>
      </c>
      <c r="F210" s="404"/>
      <c r="G210" s="404"/>
      <c r="H210" s="404"/>
      <c r="I210" s="408" t="s">
        <v>124</v>
      </c>
      <c r="J210" s="404"/>
      <c r="K210" s="416">
        <f t="shared" ref="K210:L210" si="31">SUM(K205:K209)</f>
        <v>10140.064999999999</v>
      </c>
      <c r="L210" s="416">
        <f t="shared" si="31"/>
        <v>121680.78</v>
      </c>
    </row>
    <row r="211" spans="1:12" x14ac:dyDescent="0.25">
      <c r="A211" s="414"/>
      <c r="B211" s="367"/>
      <c r="C211" s="412"/>
      <c r="D211" s="64"/>
      <c r="E211" s="404"/>
      <c r="F211" s="404"/>
      <c r="G211" s="404"/>
      <c r="H211" s="404"/>
      <c r="I211" s="404"/>
      <c r="J211" s="404"/>
      <c r="K211" s="413"/>
      <c r="L211" s="369"/>
    </row>
    <row r="212" spans="1:12" x14ac:dyDescent="0.25">
      <c r="A212" s="407"/>
      <c r="B212" s="404"/>
      <c r="C212" s="404"/>
      <c r="D212" s="404"/>
      <c r="E212" s="404"/>
      <c r="F212" s="404"/>
      <c r="G212" s="404"/>
      <c r="H212" s="404"/>
      <c r="I212" s="404"/>
      <c r="J212" s="404"/>
      <c r="K212" s="411"/>
      <c r="L212" s="416"/>
    </row>
    <row r="213" spans="1:12" x14ac:dyDescent="0.25">
      <c r="A213" s="407"/>
      <c r="B213" s="404"/>
      <c r="C213" s="404"/>
      <c r="D213" s="404"/>
      <c r="E213" s="408" t="s">
        <v>146</v>
      </c>
      <c r="F213" s="404"/>
      <c r="G213" s="404"/>
      <c r="H213" s="404"/>
      <c r="I213" s="408" t="s">
        <v>186</v>
      </c>
      <c r="J213" s="404"/>
      <c r="K213" s="417">
        <f t="shared" ref="K213" si="32">SUM(K210)</f>
        <v>10140.064999999999</v>
      </c>
      <c r="L213" s="417">
        <f>SUM(L210)</f>
        <v>121680.78</v>
      </c>
    </row>
    <row r="214" spans="1:12" x14ac:dyDescent="0.25">
      <c r="A214" s="69"/>
      <c r="B214" s="398"/>
      <c r="C214" s="397"/>
      <c r="D214" s="64"/>
      <c r="E214" s="64"/>
      <c r="F214" s="64"/>
      <c r="G214" s="64"/>
      <c r="H214" s="64"/>
      <c r="I214" s="64"/>
      <c r="J214" s="64"/>
      <c r="K214" s="193"/>
      <c r="L214" s="400"/>
    </row>
    <row r="215" spans="1:12" x14ac:dyDescent="0.25">
      <c r="A215" s="69"/>
      <c r="B215" s="398"/>
      <c r="C215" s="397"/>
      <c r="D215" s="368"/>
      <c r="E215" s="184" t="s">
        <v>173</v>
      </c>
      <c r="F215" s="184"/>
      <c r="G215" s="184"/>
      <c r="H215" s="184" t="s">
        <v>244</v>
      </c>
      <c r="I215" s="184"/>
      <c r="J215" s="184"/>
      <c r="K215" s="191">
        <f>SUM(K213,K195,K169,K152,K116,K83,K54)</f>
        <v>3140625.9866666673</v>
      </c>
      <c r="L215" s="191">
        <f>SUM(L213,L195,L169,L152,L116,L83,L54)</f>
        <v>37747511.840000004</v>
      </c>
    </row>
    <row r="216" spans="1:12" x14ac:dyDescent="0.25">
      <c r="A216" s="69"/>
      <c r="B216" s="398"/>
      <c r="C216" s="397"/>
      <c r="D216" s="64"/>
      <c r="E216" s="64"/>
      <c r="F216" s="64"/>
      <c r="G216" s="64"/>
      <c r="H216" s="64"/>
      <c r="I216" s="64"/>
      <c r="J216" s="64"/>
      <c r="K216" s="193"/>
      <c r="L216" s="400"/>
    </row>
    <row r="217" spans="1:12" x14ac:dyDescent="0.25">
      <c r="A217" s="359" t="s">
        <v>82</v>
      </c>
      <c r="B217" s="360" t="s">
        <v>245</v>
      </c>
      <c r="C217" s="69"/>
      <c r="D217" s="184" t="s">
        <v>193</v>
      </c>
      <c r="E217" s="184"/>
      <c r="F217" s="184"/>
      <c r="G217" s="184"/>
      <c r="H217" s="184"/>
      <c r="I217" s="184"/>
      <c r="J217" s="184"/>
      <c r="K217" s="184"/>
      <c r="L217" s="191"/>
    </row>
    <row r="218" spans="1:12" x14ac:dyDescent="0.25">
      <c r="A218" s="359" t="s">
        <v>84</v>
      </c>
      <c r="B218" s="360" t="s">
        <v>89</v>
      </c>
      <c r="C218" s="69"/>
      <c r="D218" s="184" t="s">
        <v>246</v>
      </c>
      <c r="E218" s="184"/>
      <c r="F218" s="184"/>
      <c r="G218" s="184"/>
      <c r="H218" s="184"/>
      <c r="I218" s="184"/>
      <c r="J218" s="184"/>
      <c r="K218" s="184"/>
      <c r="L218" s="191"/>
    </row>
    <row r="219" spans="1:12" x14ac:dyDescent="0.25">
      <c r="A219" s="359" t="s">
        <v>87</v>
      </c>
      <c r="B219" s="360" t="s">
        <v>89</v>
      </c>
      <c r="C219" s="69"/>
      <c r="D219" s="184" t="s">
        <v>247</v>
      </c>
      <c r="E219" s="184"/>
      <c r="F219" s="184"/>
      <c r="G219" s="184"/>
      <c r="H219" s="184"/>
      <c r="I219" s="184"/>
      <c r="J219" s="184"/>
      <c r="K219" s="184"/>
      <c r="L219" s="191"/>
    </row>
    <row r="220" spans="1:12" x14ac:dyDescent="0.25">
      <c r="A220" s="359" t="s">
        <v>90</v>
      </c>
      <c r="B220" s="360" t="s">
        <v>91</v>
      </c>
      <c r="C220" s="69"/>
      <c r="D220" s="184" t="s">
        <v>92</v>
      </c>
      <c r="E220" s="184"/>
      <c r="F220" s="184"/>
      <c r="G220" s="184"/>
      <c r="H220" s="184"/>
      <c r="I220" s="184"/>
      <c r="J220" s="184"/>
      <c r="K220" s="184"/>
      <c r="L220" s="191"/>
    </row>
    <row r="221" spans="1:12" x14ac:dyDescent="0.25">
      <c r="A221" s="359" t="s">
        <v>93</v>
      </c>
      <c r="B221" s="360" t="s">
        <v>91</v>
      </c>
      <c r="C221" s="69"/>
      <c r="D221" s="184" t="s">
        <v>183</v>
      </c>
      <c r="E221" s="184"/>
      <c r="F221" s="184"/>
      <c r="G221" s="184"/>
      <c r="H221" s="184"/>
      <c r="I221" s="184"/>
      <c r="J221" s="184"/>
      <c r="K221" s="184"/>
      <c r="L221" s="191"/>
    </row>
    <row r="222" spans="1:12" x14ac:dyDescent="0.25">
      <c r="A222" s="360"/>
      <c r="B222" s="360"/>
      <c r="C222" s="69"/>
      <c r="D222" s="184"/>
      <c r="E222" s="184"/>
      <c r="F222" s="184"/>
      <c r="G222" s="184"/>
      <c r="H222" s="184"/>
      <c r="I222" s="184"/>
      <c r="J222" s="184"/>
      <c r="K222" s="184"/>
      <c r="L222" s="191"/>
    </row>
    <row r="223" spans="1:12" x14ac:dyDescent="0.25">
      <c r="A223" s="361"/>
      <c r="B223" s="361"/>
      <c r="C223" s="399">
        <v>120100</v>
      </c>
      <c r="D223" s="365" t="s">
        <v>96</v>
      </c>
      <c r="E223" s="365" t="s">
        <v>249</v>
      </c>
      <c r="F223" s="365"/>
      <c r="G223" s="184"/>
      <c r="H223" s="184"/>
      <c r="I223" s="184"/>
      <c r="J223" s="184"/>
      <c r="K223" s="184"/>
      <c r="L223" s="191"/>
    </row>
    <row r="224" spans="1:12" x14ac:dyDescent="0.25">
      <c r="A224" s="361"/>
      <c r="B224" s="361"/>
      <c r="C224" s="399"/>
      <c r="D224" s="365"/>
      <c r="E224" s="365"/>
      <c r="F224" s="365"/>
      <c r="G224" s="184"/>
      <c r="H224" s="184"/>
      <c r="I224" s="184"/>
      <c r="J224" s="184"/>
      <c r="K224" s="184"/>
      <c r="L224" s="191"/>
    </row>
    <row r="225" spans="1:13" x14ac:dyDescent="0.25">
      <c r="A225" s="183" t="s">
        <v>99</v>
      </c>
      <c r="B225" s="180" t="s">
        <v>100</v>
      </c>
      <c r="C225" s="180" t="s">
        <v>101</v>
      </c>
      <c r="D225" s="64" t="s">
        <v>102</v>
      </c>
      <c r="E225" s="64"/>
      <c r="F225" s="64"/>
      <c r="G225" s="64"/>
      <c r="H225" s="64"/>
      <c r="I225" s="64"/>
      <c r="J225" s="64"/>
      <c r="K225" s="193">
        <f t="shared" ref="K225:K233" si="33">L225/12</f>
        <v>1951488.62</v>
      </c>
      <c r="L225" s="396">
        <v>23417863.440000001</v>
      </c>
    </row>
    <row r="226" spans="1:13" x14ac:dyDescent="0.25">
      <c r="A226" s="183" t="s">
        <v>99</v>
      </c>
      <c r="B226" s="180" t="s">
        <v>106</v>
      </c>
      <c r="C226" s="180" t="s">
        <v>101</v>
      </c>
      <c r="D226" s="64" t="s">
        <v>107</v>
      </c>
      <c r="E226" s="64"/>
      <c r="F226" s="64"/>
      <c r="G226" s="64"/>
      <c r="H226" s="64"/>
      <c r="I226" s="64"/>
      <c r="J226" s="64"/>
      <c r="K226" s="193">
        <f t="shared" si="33"/>
        <v>49406.140000000007</v>
      </c>
      <c r="L226" s="396">
        <v>592873.68000000005</v>
      </c>
    </row>
    <row r="227" spans="1:13" x14ac:dyDescent="0.25">
      <c r="A227" s="183" t="s">
        <v>99</v>
      </c>
      <c r="B227" s="180" t="s">
        <v>108</v>
      </c>
      <c r="C227" s="180" t="s">
        <v>101</v>
      </c>
      <c r="D227" s="64" t="s">
        <v>109</v>
      </c>
      <c r="E227" s="64"/>
      <c r="F227" s="64"/>
      <c r="G227" s="64"/>
      <c r="H227" s="64"/>
      <c r="I227" s="64"/>
      <c r="J227" s="64"/>
      <c r="K227" s="193">
        <f t="shared" si="33"/>
        <v>18904.46</v>
      </c>
      <c r="L227" s="396">
        <v>226853.52</v>
      </c>
    </row>
    <row r="228" spans="1:13" x14ac:dyDescent="0.25">
      <c r="A228" s="183" t="s">
        <v>99</v>
      </c>
      <c r="B228" s="180" t="s">
        <v>110</v>
      </c>
      <c r="C228" s="180" t="s">
        <v>101</v>
      </c>
      <c r="D228" s="64" t="s">
        <v>111</v>
      </c>
      <c r="E228" s="64"/>
      <c r="F228" s="64"/>
      <c r="G228" s="64"/>
      <c r="H228" s="64"/>
      <c r="I228" s="64"/>
      <c r="J228" s="64"/>
      <c r="K228" s="193">
        <f t="shared" si="33"/>
        <v>70058</v>
      </c>
      <c r="L228" s="396">
        <v>840696</v>
      </c>
    </row>
    <row r="229" spans="1:13" x14ac:dyDescent="0.25">
      <c r="A229" s="183" t="s">
        <v>99</v>
      </c>
      <c r="B229" s="180" t="s">
        <v>112</v>
      </c>
      <c r="C229" s="180" t="s">
        <v>101</v>
      </c>
      <c r="D229" s="64" t="s">
        <v>113</v>
      </c>
      <c r="E229" s="64"/>
      <c r="F229" s="64"/>
      <c r="G229" s="64"/>
      <c r="H229" s="64"/>
      <c r="I229" s="64"/>
      <c r="J229" s="64"/>
      <c r="K229" s="193">
        <f t="shared" si="33"/>
        <v>42933.659166666665</v>
      </c>
      <c r="L229" s="396">
        <v>515203.91</v>
      </c>
    </row>
    <row r="230" spans="1:13" x14ac:dyDescent="0.25">
      <c r="A230" s="183" t="s">
        <v>99</v>
      </c>
      <c r="B230" s="180" t="s">
        <v>114</v>
      </c>
      <c r="C230" s="180" t="s">
        <v>101</v>
      </c>
      <c r="D230" s="64" t="s">
        <v>115</v>
      </c>
      <c r="E230" s="64"/>
      <c r="F230" s="64"/>
      <c r="G230" s="64"/>
      <c r="H230" s="64"/>
      <c r="I230" s="64"/>
      <c r="J230" s="64"/>
      <c r="K230" s="193">
        <f t="shared" si="33"/>
        <v>347852.78250000003</v>
      </c>
      <c r="L230" s="396">
        <v>4174233.39</v>
      </c>
    </row>
    <row r="231" spans="1:13" x14ac:dyDescent="0.25">
      <c r="A231" s="183" t="s">
        <v>99</v>
      </c>
      <c r="B231" s="180" t="s">
        <v>117</v>
      </c>
      <c r="C231" s="180" t="s">
        <v>101</v>
      </c>
      <c r="D231" s="64" t="s">
        <v>118</v>
      </c>
      <c r="E231" s="64"/>
      <c r="F231" s="64"/>
      <c r="G231" s="64"/>
      <c r="H231" s="64"/>
      <c r="I231" s="64"/>
      <c r="J231" s="64"/>
      <c r="K231" s="193">
        <f t="shared" si="33"/>
        <v>41876.22</v>
      </c>
      <c r="L231" s="396">
        <v>502514.64</v>
      </c>
    </row>
    <row r="232" spans="1:13" x14ac:dyDescent="0.25">
      <c r="A232" s="183" t="s">
        <v>99</v>
      </c>
      <c r="B232" s="180" t="s">
        <v>119</v>
      </c>
      <c r="C232" s="180" t="s">
        <v>101</v>
      </c>
      <c r="D232" s="64" t="s">
        <v>120</v>
      </c>
      <c r="E232" s="64"/>
      <c r="F232" s="64"/>
      <c r="G232" s="64"/>
      <c r="H232" s="64"/>
      <c r="I232" s="64"/>
      <c r="J232" s="64"/>
      <c r="K232" s="193">
        <f t="shared" si="33"/>
        <v>222300</v>
      </c>
      <c r="L232" s="396">
        <v>2667600</v>
      </c>
    </row>
    <row r="233" spans="1:13" x14ac:dyDescent="0.25">
      <c r="A233" s="183" t="s">
        <v>99</v>
      </c>
      <c r="B233" s="180" t="s">
        <v>121</v>
      </c>
      <c r="C233" s="180" t="s">
        <v>101</v>
      </c>
      <c r="D233" s="64" t="s">
        <v>122</v>
      </c>
      <c r="E233" s="64"/>
      <c r="F233" s="64"/>
      <c r="G233" s="64"/>
      <c r="H233" s="64"/>
      <c r="I233" s="64"/>
      <c r="J233" s="64"/>
      <c r="K233" s="193">
        <f t="shared" si="33"/>
        <v>88302.44</v>
      </c>
      <c r="L233" s="396">
        <v>1059629.28</v>
      </c>
    </row>
    <row r="234" spans="1:13" x14ac:dyDescent="0.25">
      <c r="A234" s="361"/>
      <c r="B234" s="361"/>
      <c r="C234" s="183"/>
      <c r="D234" s="184"/>
      <c r="E234" s="184" t="s">
        <v>123</v>
      </c>
      <c r="F234" s="184"/>
      <c r="G234" s="184"/>
      <c r="H234" s="184"/>
      <c r="I234" s="184" t="s">
        <v>124</v>
      </c>
      <c r="J234" s="184"/>
      <c r="K234" s="185">
        <f t="shared" ref="K234:L234" si="34">SUM(K225:K233)</f>
        <v>2833122.3216666668</v>
      </c>
      <c r="L234" s="185">
        <f t="shared" si="34"/>
        <v>33997467.859999999</v>
      </c>
    </row>
    <row r="235" spans="1:13" x14ac:dyDescent="0.25">
      <c r="A235" s="361"/>
      <c r="B235" s="361"/>
      <c r="C235" s="183"/>
      <c r="D235" s="184"/>
      <c r="E235" s="184"/>
      <c r="F235" s="184"/>
      <c r="G235" s="184"/>
      <c r="H235" s="184"/>
      <c r="I235" s="184"/>
      <c r="J235" s="184"/>
      <c r="K235" s="185"/>
      <c r="L235" s="185"/>
    </row>
    <row r="236" spans="1:13" x14ac:dyDescent="0.25">
      <c r="A236" s="183" t="s">
        <v>99</v>
      </c>
      <c r="B236" s="180">
        <v>2111</v>
      </c>
      <c r="C236" s="180" t="s">
        <v>101</v>
      </c>
      <c r="D236" s="64" t="s">
        <v>125</v>
      </c>
      <c r="E236" s="184"/>
      <c r="F236" s="184"/>
      <c r="G236" s="184"/>
      <c r="H236" s="184"/>
      <c r="I236" s="184"/>
      <c r="J236" s="184"/>
      <c r="K236" s="74">
        <f t="shared" ref="K236:K241" si="35">L236/12</f>
        <v>999.33333333333337</v>
      </c>
      <c r="L236" s="190">
        <v>11992</v>
      </c>
    </row>
    <row r="237" spans="1:13" x14ac:dyDescent="0.25">
      <c r="A237" s="183" t="s">
        <v>99</v>
      </c>
      <c r="B237" s="180">
        <v>2161</v>
      </c>
      <c r="C237" s="180" t="s">
        <v>101</v>
      </c>
      <c r="D237" s="64" t="s">
        <v>128</v>
      </c>
      <c r="E237" s="184"/>
      <c r="F237" s="184"/>
      <c r="G237" s="184"/>
      <c r="H237" s="184"/>
      <c r="I237" s="184"/>
      <c r="J237" s="184"/>
      <c r="K237" s="74">
        <f t="shared" si="35"/>
        <v>1250</v>
      </c>
      <c r="L237" s="190">
        <v>15000</v>
      </c>
    </row>
    <row r="238" spans="1:13" x14ac:dyDescent="0.25">
      <c r="A238" s="183" t="s">
        <v>99</v>
      </c>
      <c r="B238" s="180">
        <v>2461</v>
      </c>
      <c r="C238" s="180" t="s">
        <v>101</v>
      </c>
      <c r="D238" s="64" t="s">
        <v>135</v>
      </c>
      <c r="E238" s="184"/>
      <c r="F238" s="184"/>
      <c r="G238" s="184"/>
      <c r="H238" s="184"/>
      <c r="I238" s="184"/>
      <c r="J238" s="184"/>
      <c r="K238" s="74">
        <f t="shared" si="35"/>
        <v>816</v>
      </c>
      <c r="L238" s="190">
        <v>9792</v>
      </c>
    </row>
    <row r="239" spans="1:13" s="59" customFormat="1" x14ac:dyDescent="0.25">
      <c r="A239" s="173" t="s">
        <v>99</v>
      </c>
      <c r="B239" s="66">
        <v>2611</v>
      </c>
      <c r="C239" s="66" t="s">
        <v>101</v>
      </c>
      <c r="D239" s="65" t="s">
        <v>129</v>
      </c>
      <c r="E239" s="174"/>
      <c r="F239" s="174"/>
      <c r="G239" s="174"/>
      <c r="H239" s="174"/>
      <c r="I239" s="174"/>
      <c r="J239" s="174"/>
      <c r="K239" s="74">
        <f t="shared" si="35"/>
        <v>246122.35</v>
      </c>
      <c r="L239" s="189">
        <v>2953468.2</v>
      </c>
      <c r="M239" s="207"/>
    </row>
    <row r="240" spans="1:13" x14ac:dyDescent="0.25">
      <c r="A240" s="183" t="s">
        <v>99</v>
      </c>
      <c r="B240" s="180">
        <v>2711</v>
      </c>
      <c r="C240" s="180" t="s">
        <v>101</v>
      </c>
      <c r="D240" s="64" t="s">
        <v>145</v>
      </c>
      <c r="E240" s="184"/>
      <c r="F240" s="184"/>
      <c r="G240" s="184"/>
      <c r="H240" s="184"/>
      <c r="I240" s="184"/>
      <c r="J240" s="184"/>
      <c r="K240" s="74">
        <f t="shared" si="35"/>
        <v>25416</v>
      </c>
      <c r="L240" s="190">
        <v>304992</v>
      </c>
    </row>
    <row r="241" spans="1:12" x14ac:dyDescent="0.25">
      <c r="A241" s="183" t="s">
        <v>99</v>
      </c>
      <c r="B241" s="180">
        <v>2721</v>
      </c>
      <c r="C241" s="180" t="s">
        <v>101</v>
      </c>
      <c r="D241" s="64" t="s">
        <v>147</v>
      </c>
      <c r="E241" s="184"/>
      <c r="F241" s="184"/>
      <c r="G241" s="184"/>
      <c r="H241" s="184"/>
      <c r="I241" s="184"/>
      <c r="J241" s="184"/>
      <c r="K241" s="74">
        <f t="shared" si="35"/>
        <v>416</v>
      </c>
      <c r="L241" s="190">
        <v>4992</v>
      </c>
    </row>
    <row r="242" spans="1:12" x14ac:dyDescent="0.25">
      <c r="A242" s="361"/>
      <c r="B242" s="183"/>
      <c r="C242" s="183"/>
      <c r="D242" s="181"/>
      <c r="E242" s="184" t="s">
        <v>123</v>
      </c>
      <c r="F242" s="184"/>
      <c r="G242" s="184"/>
      <c r="H242" s="184"/>
      <c r="I242" s="184" t="s">
        <v>124</v>
      </c>
      <c r="J242" s="184"/>
      <c r="K242" s="384">
        <f>SUM(K236:K241)</f>
        <v>275019.68333333335</v>
      </c>
      <c r="L242" s="384">
        <f>SUM(L236:L241)</f>
        <v>3300236.2</v>
      </c>
    </row>
    <row r="243" spans="1:12" x14ac:dyDescent="0.25">
      <c r="A243" s="361"/>
      <c r="B243" s="183"/>
      <c r="C243" s="183"/>
      <c r="D243" s="181"/>
      <c r="E243" s="184"/>
      <c r="F243" s="184"/>
      <c r="G243" s="184"/>
      <c r="H243" s="184"/>
      <c r="I243" s="184"/>
      <c r="J243" s="184"/>
      <c r="K243" s="384"/>
      <c r="L243" s="191"/>
    </row>
    <row r="244" spans="1:12" x14ac:dyDescent="0.25">
      <c r="A244" s="183" t="s">
        <v>99</v>
      </c>
      <c r="B244" s="180">
        <v>3111</v>
      </c>
      <c r="C244" s="180" t="s">
        <v>101</v>
      </c>
      <c r="D244" s="64" t="s">
        <v>152</v>
      </c>
      <c r="E244" s="184"/>
      <c r="F244" s="184"/>
      <c r="G244" s="184"/>
      <c r="H244" s="184"/>
      <c r="I244" s="184"/>
      <c r="J244" s="184"/>
      <c r="K244" s="74">
        <f t="shared" ref="K244:K250" si="36">L244/12</f>
        <v>3360.9166666666665</v>
      </c>
      <c r="L244" s="190">
        <v>40331</v>
      </c>
    </row>
    <row r="245" spans="1:12" x14ac:dyDescent="0.25">
      <c r="A245" s="183" t="s">
        <v>99</v>
      </c>
      <c r="B245" s="180">
        <v>3131</v>
      </c>
      <c r="C245" s="180" t="s">
        <v>101</v>
      </c>
      <c r="D245" s="64" t="s">
        <v>155</v>
      </c>
      <c r="E245" s="184"/>
      <c r="F245" s="184"/>
      <c r="G245" s="184"/>
      <c r="H245" s="184"/>
      <c r="I245" s="184"/>
      <c r="J245" s="184"/>
      <c r="K245" s="74">
        <f t="shared" si="36"/>
        <v>499.66666666666669</v>
      </c>
      <c r="L245" s="190">
        <v>5996</v>
      </c>
    </row>
    <row r="246" spans="1:12" x14ac:dyDescent="0.25">
      <c r="A246" s="183" t="s">
        <v>99</v>
      </c>
      <c r="B246" s="180">
        <v>3141</v>
      </c>
      <c r="C246" s="180" t="s">
        <v>101</v>
      </c>
      <c r="D246" s="64" t="s">
        <v>156</v>
      </c>
      <c r="E246" s="184"/>
      <c r="F246" s="184"/>
      <c r="G246" s="184"/>
      <c r="H246" s="184"/>
      <c r="I246" s="184"/>
      <c r="J246" s="184"/>
      <c r="K246" s="74">
        <f t="shared" si="36"/>
        <v>1074.25</v>
      </c>
      <c r="L246" s="190">
        <v>12891</v>
      </c>
    </row>
    <row r="247" spans="1:12" x14ac:dyDescent="0.25">
      <c r="A247" s="183" t="s">
        <v>99</v>
      </c>
      <c r="B247" s="180">
        <v>3221</v>
      </c>
      <c r="C247" s="180" t="s">
        <v>101</v>
      </c>
      <c r="D247" s="64" t="s">
        <v>160</v>
      </c>
      <c r="E247" s="184"/>
      <c r="F247" s="184"/>
      <c r="G247" s="184"/>
      <c r="H247" s="184"/>
      <c r="I247" s="184"/>
      <c r="J247" s="184"/>
      <c r="K247" s="74">
        <f t="shared" si="36"/>
        <v>20062.833333333332</v>
      </c>
      <c r="L247" s="190">
        <v>240754</v>
      </c>
    </row>
    <row r="248" spans="1:12" x14ac:dyDescent="0.25">
      <c r="A248" s="183" t="s">
        <v>99</v>
      </c>
      <c r="B248" s="180">
        <v>3361</v>
      </c>
      <c r="C248" s="180" t="s">
        <v>101</v>
      </c>
      <c r="D248" s="64" t="s">
        <v>136</v>
      </c>
      <c r="E248" s="184"/>
      <c r="F248" s="184"/>
      <c r="G248" s="184"/>
      <c r="H248" s="184"/>
      <c r="I248" s="184"/>
      <c r="J248" s="184"/>
      <c r="K248" s="74">
        <f t="shared" si="36"/>
        <v>1130.5</v>
      </c>
      <c r="L248" s="190">
        <v>13566</v>
      </c>
    </row>
    <row r="249" spans="1:12" x14ac:dyDescent="0.25">
      <c r="A249" s="183" t="s">
        <v>99</v>
      </c>
      <c r="B249" s="180">
        <v>3571</v>
      </c>
      <c r="C249" s="180" t="s">
        <v>101</v>
      </c>
      <c r="D249" s="64" t="s">
        <v>271</v>
      </c>
      <c r="E249" s="184"/>
      <c r="F249" s="184"/>
      <c r="G249" s="184"/>
      <c r="H249" s="184"/>
      <c r="I249" s="184"/>
      <c r="J249" s="184"/>
      <c r="K249" s="74">
        <f t="shared" si="36"/>
        <v>2886.25</v>
      </c>
      <c r="L249" s="190">
        <v>34635</v>
      </c>
    </row>
    <row r="250" spans="1:12" x14ac:dyDescent="0.25">
      <c r="A250" s="183" t="s">
        <v>99</v>
      </c>
      <c r="B250" s="180">
        <v>3581</v>
      </c>
      <c r="C250" s="180" t="s">
        <v>101</v>
      </c>
      <c r="D250" s="64" t="s">
        <v>274</v>
      </c>
      <c r="E250" s="184"/>
      <c r="F250" s="184"/>
      <c r="G250" s="184"/>
      <c r="H250" s="184"/>
      <c r="I250" s="184"/>
      <c r="J250" s="184"/>
      <c r="K250" s="74">
        <f t="shared" si="36"/>
        <v>44753.15</v>
      </c>
      <c r="L250" s="190">
        <v>537037.80000000005</v>
      </c>
    </row>
    <row r="251" spans="1:12" x14ac:dyDescent="0.25">
      <c r="A251" s="361"/>
      <c r="B251" s="361"/>
      <c r="C251" s="183"/>
      <c r="D251" s="184"/>
      <c r="E251" s="184" t="s">
        <v>123</v>
      </c>
      <c r="F251" s="184"/>
      <c r="G251" s="184"/>
      <c r="H251" s="184"/>
      <c r="I251" s="184" t="s">
        <v>124</v>
      </c>
      <c r="J251" s="184"/>
      <c r="K251" s="384">
        <f t="shared" ref="K251:L251" si="37">SUM(K244:K250)</f>
        <v>73767.566666666666</v>
      </c>
      <c r="L251" s="384">
        <f t="shared" si="37"/>
        <v>885210.8</v>
      </c>
    </row>
    <row r="252" spans="1:12" x14ac:dyDescent="0.25">
      <c r="A252" s="361"/>
      <c r="B252" s="361"/>
      <c r="C252" s="183"/>
      <c r="D252" s="184"/>
      <c r="E252" s="184"/>
      <c r="F252" s="184"/>
      <c r="G252" s="184"/>
      <c r="H252" s="184"/>
      <c r="I252" s="184"/>
      <c r="J252" s="184"/>
      <c r="K252" s="191"/>
      <c r="L252" s="191"/>
    </row>
    <row r="253" spans="1:12" x14ac:dyDescent="0.25">
      <c r="A253" s="361"/>
      <c r="B253" s="361"/>
      <c r="C253" s="183"/>
      <c r="D253" s="361"/>
      <c r="E253" s="184" t="s">
        <v>146</v>
      </c>
      <c r="F253" s="184"/>
      <c r="G253" s="184"/>
      <c r="H253" s="184"/>
      <c r="I253" s="184" t="s">
        <v>186</v>
      </c>
      <c r="J253" s="184"/>
      <c r="K253" s="191">
        <f>SUM(K251,K242,K234)</f>
        <v>3181909.5716666668</v>
      </c>
      <c r="L253" s="191">
        <f>SUM(L251,L242,L234)</f>
        <v>38182914.859999999</v>
      </c>
    </row>
    <row r="254" spans="1:12" x14ac:dyDescent="0.25">
      <c r="A254" s="360"/>
      <c r="B254" s="360"/>
      <c r="C254" s="69"/>
      <c r="D254" s="184"/>
      <c r="E254" s="184"/>
      <c r="F254" s="184"/>
      <c r="G254" s="184"/>
      <c r="H254" s="184"/>
      <c r="I254" s="184"/>
      <c r="J254" s="184"/>
      <c r="K254" s="184"/>
      <c r="L254" s="191"/>
    </row>
    <row r="255" spans="1:12" x14ac:dyDescent="0.25">
      <c r="A255" s="360"/>
      <c r="B255" s="360"/>
      <c r="C255" s="69"/>
      <c r="D255" s="184"/>
      <c r="E255" s="184" t="s">
        <v>173</v>
      </c>
      <c r="F255" s="184"/>
      <c r="G255" s="184"/>
      <c r="H255" s="184" t="s">
        <v>244</v>
      </c>
      <c r="I255" s="184"/>
      <c r="J255" s="184"/>
      <c r="K255" s="191">
        <f t="shared" ref="K255" si="38">SUM(K253)</f>
        <v>3181909.5716666668</v>
      </c>
      <c r="L255" s="191">
        <f>SUM(L253)</f>
        <v>38182914.859999999</v>
      </c>
    </row>
    <row r="256" spans="1:12" x14ac:dyDescent="0.25">
      <c r="A256" s="360"/>
      <c r="B256" s="360"/>
      <c r="C256" s="69"/>
      <c r="D256" s="184"/>
      <c r="E256" s="184"/>
      <c r="F256" s="184"/>
      <c r="G256" s="184"/>
      <c r="H256" s="184"/>
      <c r="I256" s="184"/>
      <c r="J256" s="184"/>
      <c r="K256" s="191"/>
      <c r="L256" s="191"/>
    </row>
    <row r="257" spans="1:12" x14ac:dyDescent="0.25">
      <c r="A257" s="359" t="s">
        <v>82</v>
      </c>
      <c r="B257" s="360" t="s">
        <v>245</v>
      </c>
      <c r="C257" s="69"/>
      <c r="D257" s="184" t="s">
        <v>193</v>
      </c>
      <c r="E257" s="184"/>
      <c r="F257" s="184"/>
      <c r="G257" s="184"/>
      <c r="H257" s="184"/>
      <c r="I257" s="184"/>
      <c r="J257" s="184"/>
      <c r="K257" s="184"/>
      <c r="L257" s="191"/>
    </row>
    <row r="258" spans="1:12" x14ac:dyDescent="0.25">
      <c r="A258" s="359" t="s">
        <v>84</v>
      </c>
      <c r="B258" s="360" t="s">
        <v>245</v>
      </c>
      <c r="C258" s="69"/>
      <c r="D258" s="184" t="s">
        <v>276</v>
      </c>
      <c r="E258" s="184"/>
      <c r="F258" s="184"/>
      <c r="G258" s="184"/>
      <c r="H258" s="184"/>
      <c r="I258" s="184"/>
      <c r="J258" s="184"/>
      <c r="K258" s="184"/>
      <c r="L258" s="191"/>
    </row>
    <row r="259" spans="1:12" x14ac:dyDescent="0.25">
      <c r="A259" s="359" t="s">
        <v>87</v>
      </c>
      <c r="B259" s="360" t="s">
        <v>279</v>
      </c>
      <c r="C259" s="69"/>
      <c r="D259" s="184" t="s">
        <v>280</v>
      </c>
      <c r="E259" s="184"/>
      <c r="F259" s="184"/>
      <c r="G259" s="184"/>
      <c r="H259" s="184"/>
      <c r="I259" s="184"/>
      <c r="J259" s="184"/>
      <c r="K259" s="184"/>
      <c r="L259" s="191"/>
    </row>
    <row r="260" spans="1:12" x14ac:dyDescent="0.25">
      <c r="A260" s="359" t="s">
        <v>90</v>
      </c>
      <c r="B260" s="360" t="s">
        <v>91</v>
      </c>
      <c r="C260" s="69"/>
      <c r="D260" s="184" t="s">
        <v>92</v>
      </c>
      <c r="E260" s="184"/>
      <c r="F260" s="184"/>
      <c r="G260" s="184"/>
      <c r="H260" s="184"/>
      <c r="I260" s="184"/>
      <c r="J260" s="184"/>
      <c r="K260" s="184"/>
      <c r="L260" s="191"/>
    </row>
    <row r="261" spans="1:12" x14ac:dyDescent="0.25">
      <c r="A261" s="359" t="s">
        <v>93</v>
      </c>
      <c r="B261" s="360" t="s">
        <v>126</v>
      </c>
      <c r="C261" s="69"/>
      <c r="D261" s="184" t="s">
        <v>281</v>
      </c>
      <c r="E261" s="184"/>
      <c r="F261" s="184"/>
      <c r="G261" s="184"/>
      <c r="H261" s="184"/>
      <c r="I261" s="184"/>
      <c r="J261" s="184"/>
      <c r="K261" s="184"/>
      <c r="L261" s="191"/>
    </row>
    <row r="262" spans="1:12" x14ac:dyDescent="0.25">
      <c r="A262" s="360"/>
      <c r="B262" s="360"/>
      <c r="C262" s="69"/>
      <c r="D262" s="184"/>
      <c r="E262" s="184"/>
      <c r="F262" s="184"/>
      <c r="G262" s="184"/>
      <c r="H262" s="184"/>
      <c r="I262" s="184"/>
      <c r="J262" s="184"/>
      <c r="K262" s="184"/>
      <c r="L262" s="191"/>
    </row>
    <row r="263" spans="1:12" x14ac:dyDescent="0.25">
      <c r="A263" s="361"/>
      <c r="B263" s="361"/>
      <c r="C263" s="399">
        <v>130100</v>
      </c>
      <c r="D263" s="365" t="s">
        <v>96</v>
      </c>
      <c r="E263" s="365" t="s">
        <v>282</v>
      </c>
      <c r="F263" s="365"/>
      <c r="G263" s="184"/>
      <c r="H263" s="184"/>
      <c r="I263" s="184"/>
      <c r="J263" s="184"/>
      <c r="K263" s="184"/>
      <c r="L263" s="191"/>
    </row>
    <row r="264" spans="1:12" x14ac:dyDescent="0.25">
      <c r="A264" s="361"/>
      <c r="B264" s="361"/>
      <c r="C264" s="361"/>
      <c r="D264" s="184"/>
      <c r="E264" s="184"/>
      <c r="F264" s="184"/>
      <c r="G264" s="184"/>
      <c r="H264" s="184"/>
      <c r="I264" s="184"/>
      <c r="J264" s="184"/>
      <c r="K264" s="184"/>
      <c r="L264" s="191"/>
    </row>
    <row r="265" spans="1:12" x14ac:dyDescent="0.25">
      <c r="A265" s="183" t="s">
        <v>99</v>
      </c>
      <c r="B265" s="180" t="s">
        <v>100</v>
      </c>
      <c r="C265" s="180" t="s">
        <v>101</v>
      </c>
      <c r="D265" s="64" t="s">
        <v>102</v>
      </c>
      <c r="E265" s="64"/>
      <c r="F265" s="64"/>
      <c r="G265" s="64"/>
      <c r="H265" s="64"/>
      <c r="I265" s="64"/>
      <c r="J265" s="64"/>
      <c r="K265" s="193">
        <f t="shared" ref="K265:K273" si="39">L265/12</f>
        <v>594639.04</v>
      </c>
      <c r="L265" s="396">
        <v>7135668.4800000004</v>
      </c>
    </row>
    <row r="266" spans="1:12" x14ac:dyDescent="0.25">
      <c r="A266" s="183" t="s">
        <v>99</v>
      </c>
      <c r="B266" s="180" t="s">
        <v>106</v>
      </c>
      <c r="C266" s="180" t="s">
        <v>101</v>
      </c>
      <c r="D266" s="64" t="s">
        <v>107</v>
      </c>
      <c r="E266" s="64"/>
      <c r="F266" s="64"/>
      <c r="G266" s="64"/>
      <c r="H266" s="64"/>
      <c r="I266" s="64"/>
      <c r="J266" s="64"/>
      <c r="K266" s="193">
        <f t="shared" si="39"/>
        <v>30423.460000000003</v>
      </c>
      <c r="L266" s="396">
        <v>365081.52</v>
      </c>
    </row>
    <row r="267" spans="1:12" x14ac:dyDescent="0.25">
      <c r="A267" s="183" t="s">
        <v>99</v>
      </c>
      <c r="B267" s="180" t="s">
        <v>108</v>
      </c>
      <c r="C267" s="180" t="s">
        <v>101</v>
      </c>
      <c r="D267" s="64" t="s">
        <v>109</v>
      </c>
      <c r="E267" s="64"/>
      <c r="F267" s="64"/>
      <c r="G267" s="64"/>
      <c r="H267" s="64"/>
      <c r="I267" s="64"/>
      <c r="J267" s="64"/>
      <c r="K267" s="193">
        <f t="shared" si="39"/>
        <v>32905.980000000003</v>
      </c>
      <c r="L267" s="396">
        <v>394871.76</v>
      </c>
    </row>
    <row r="268" spans="1:12" x14ac:dyDescent="0.25">
      <c r="A268" s="183" t="s">
        <v>99</v>
      </c>
      <c r="B268" s="180" t="s">
        <v>110</v>
      </c>
      <c r="C268" s="180" t="s">
        <v>101</v>
      </c>
      <c r="D268" s="64" t="s">
        <v>111</v>
      </c>
      <c r="E268" s="64"/>
      <c r="F268" s="64"/>
      <c r="G268" s="64"/>
      <c r="H268" s="64"/>
      <c r="I268" s="64"/>
      <c r="J268" s="64"/>
      <c r="K268" s="193">
        <f t="shared" si="39"/>
        <v>12188</v>
      </c>
      <c r="L268" s="396">
        <v>146256</v>
      </c>
    </row>
    <row r="269" spans="1:12" x14ac:dyDescent="0.25">
      <c r="A269" s="183" t="s">
        <v>99</v>
      </c>
      <c r="B269" s="180" t="s">
        <v>112</v>
      </c>
      <c r="C269" s="180" t="s">
        <v>101</v>
      </c>
      <c r="D269" s="64" t="s">
        <v>113</v>
      </c>
      <c r="E269" s="64"/>
      <c r="F269" s="64"/>
      <c r="G269" s="64"/>
      <c r="H269" s="64"/>
      <c r="I269" s="64"/>
      <c r="J269" s="64"/>
      <c r="K269" s="193">
        <f t="shared" si="39"/>
        <v>13543.038333333332</v>
      </c>
      <c r="L269" s="396">
        <v>162516.46</v>
      </c>
    </row>
    <row r="270" spans="1:12" x14ac:dyDescent="0.25">
      <c r="A270" s="183" t="s">
        <v>99</v>
      </c>
      <c r="B270" s="180" t="s">
        <v>114</v>
      </c>
      <c r="C270" s="180" t="s">
        <v>101</v>
      </c>
      <c r="D270" s="64" t="s">
        <v>115</v>
      </c>
      <c r="E270" s="64"/>
      <c r="F270" s="64"/>
      <c r="G270" s="64"/>
      <c r="H270" s="64"/>
      <c r="I270" s="64"/>
      <c r="J270" s="64"/>
      <c r="K270" s="193">
        <f t="shared" si="39"/>
        <v>117341.27500000001</v>
      </c>
      <c r="L270" s="396">
        <v>1408095.3</v>
      </c>
    </row>
    <row r="271" spans="1:12" x14ac:dyDescent="0.25">
      <c r="A271" s="183" t="s">
        <v>99</v>
      </c>
      <c r="B271" s="180" t="s">
        <v>117</v>
      </c>
      <c r="C271" s="180" t="s">
        <v>101</v>
      </c>
      <c r="D271" s="64" t="s">
        <v>118</v>
      </c>
      <c r="E271" s="64"/>
      <c r="F271" s="64"/>
      <c r="G271" s="64"/>
      <c r="H271" s="64"/>
      <c r="I271" s="64"/>
      <c r="J271" s="64"/>
      <c r="K271" s="193">
        <f t="shared" si="39"/>
        <v>47891.28</v>
      </c>
      <c r="L271" s="396">
        <v>574695.36</v>
      </c>
    </row>
    <row r="272" spans="1:12" x14ac:dyDescent="0.25">
      <c r="A272" s="183" t="s">
        <v>99</v>
      </c>
      <c r="B272" s="180" t="s">
        <v>119</v>
      </c>
      <c r="C272" s="180" t="s">
        <v>101</v>
      </c>
      <c r="D272" s="64" t="s">
        <v>120</v>
      </c>
      <c r="E272" s="64"/>
      <c r="F272" s="64"/>
      <c r="G272" s="64"/>
      <c r="H272" s="64"/>
      <c r="I272" s="64"/>
      <c r="J272" s="64"/>
      <c r="K272" s="193">
        <f t="shared" si="39"/>
        <v>53200</v>
      </c>
      <c r="L272" s="396">
        <v>638400</v>
      </c>
    </row>
    <row r="273" spans="1:12" x14ac:dyDescent="0.25">
      <c r="A273" s="183" t="s">
        <v>99</v>
      </c>
      <c r="B273" s="180" t="s">
        <v>121</v>
      </c>
      <c r="C273" s="180" t="s">
        <v>101</v>
      </c>
      <c r="D273" s="64" t="s">
        <v>122</v>
      </c>
      <c r="E273" s="64"/>
      <c r="F273" s="64"/>
      <c r="G273" s="64"/>
      <c r="H273" s="64"/>
      <c r="I273" s="64"/>
      <c r="J273" s="64"/>
      <c r="K273" s="193">
        <f t="shared" si="39"/>
        <v>21346.720000000001</v>
      </c>
      <c r="L273" s="396">
        <v>256160.64000000001</v>
      </c>
    </row>
    <row r="274" spans="1:12" x14ac:dyDescent="0.25">
      <c r="A274" s="361"/>
      <c r="B274" s="69"/>
      <c r="C274" s="361"/>
      <c r="D274" s="181"/>
      <c r="E274" s="184" t="s">
        <v>123</v>
      </c>
      <c r="F274" s="184"/>
      <c r="G274" s="184"/>
      <c r="H274" s="184"/>
      <c r="I274" s="184" t="s">
        <v>124</v>
      </c>
      <c r="J274" s="184"/>
      <c r="K274" s="191">
        <f t="shared" ref="K274:L274" si="40">SUM(K265:K273)</f>
        <v>923478.79333333333</v>
      </c>
      <c r="L274" s="191">
        <f t="shared" si="40"/>
        <v>11081745.52</v>
      </c>
    </row>
    <row r="275" spans="1:12" x14ac:dyDescent="0.25">
      <c r="A275" s="361"/>
      <c r="B275" s="69"/>
      <c r="C275" s="361"/>
      <c r="D275" s="181"/>
      <c r="E275" s="184"/>
      <c r="F275" s="184"/>
      <c r="G275" s="184"/>
      <c r="H275" s="184"/>
      <c r="I275" s="184"/>
      <c r="J275" s="184"/>
      <c r="K275" s="74"/>
      <c r="L275" s="191"/>
    </row>
    <row r="276" spans="1:12" x14ac:dyDescent="0.25">
      <c r="A276" s="183" t="s">
        <v>99</v>
      </c>
      <c r="B276" s="180">
        <v>2111</v>
      </c>
      <c r="C276" s="180" t="s">
        <v>101</v>
      </c>
      <c r="D276" s="64" t="s">
        <v>125</v>
      </c>
      <c r="E276" s="184"/>
      <c r="F276" s="184"/>
      <c r="G276" s="184"/>
      <c r="H276" s="184"/>
      <c r="I276" s="184"/>
      <c r="J276" s="184"/>
      <c r="K276" s="74">
        <f t="shared" ref="K276:K278" si="41">L276/12</f>
        <v>1492</v>
      </c>
      <c r="L276" s="193">
        <v>17904</v>
      </c>
    </row>
    <row r="277" spans="1:12" x14ac:dyDescent="0.25">
      <c r="A277" s="183" t="s">
        <v>99</v>
      </c>
      <c r="B277" s="180">
        <v>2161</v>
      </c>
      <c r="C277" s="180" t="s">
        <v>101</v>
      </c>
      <c r="D277" s="64" t="s">
        <v>128</v>
      </c>
      <c r="E277" s="184"/>
      <c r="F277" s="184"/>
      <c r="G277" s="184"/>
      <c r="H277" s="184"/>
      <c r="I277" s="184"/>
      <c r="J277" s="184"/>
      <c r="K277" s="74">
        <f t="shared" si="41"/>
        <v>1887</v>
      </c>
      <c r="L277" s="193">
        <v>22644</v>
      </c>
    </row>
    <row r="278" spans="1:12" x14ac:dyDescent="0.25">
      <c r="A278" s="183" t="s">
        <v>99</v>
      </c>
      <c r="B278" s="180">
        <v>2461</v>
      </c>
      <c r="C278" s="180" t="s">
        <v>101</v>
      </c>
      <c r="D278" s="64" t="s">
        <v>135</v>
      </c>
      <c r="E278" s="184"/>
      <c r="F278" s="184"/>
      <c r="G278" s="184"/>
      <c r="H278" s="184"/>
      <c r="I278" s="184"/>
      <c r="J278" s="184"/>
      <c r="K278" s="74">
        <f t="shared" si="41"/>
        <v>703</v>
      </c>
      <c r="L278" s="182">
        <v>8436</v>
      </c>
    </row>
    <row r="279" spans="1:12" x14ac:dyDescent="0.25">
      <c r="A279" s="361"/>
      <c r="B279" s="69"/>
      <c r="C279" s="361"/>
      <c r="D279" s="181"/>
      <c r="E279" s="184" t="s">
        <v>123</v>
      </c>
      <c r="F279" s="184"/>
      <c r="G279" s="184"/>
      <c r="H279" s="184"/>
      <c r="I279" s="184" t="s">
        <v>124</v>
      </c>
      <c r="J279" s="184"/>
      <c r="K279" s="384">
        <f t="shared" ref="K279:L279" si="42">SUM(K276:K278)</f>
        <v>4082</v>
      </c>
      <c r="L279" s="384">
        <f t="shared" si="42"/>
        <v>48984</v>
      </c>
    </row>
    <row r="280" spans="1:12" x14ac:dyDescent="0.25">
      <c r="A280" s="361"/>
      <c r="B280" s="69"/>
      <c r="C280" s="361"/>
      <c r="D280" s="181"/>
      <c r="E280" s="184"/>
      <c r="F280" s="184"/>
      <c r="G280" s="184"/>
      <c r="H280" s="184"/>
      <c r="I280" s="184"/>
      <c r="J280" s="184"/>
      <c r="K280" s="384"/>
      <c r="L280" s="384"/>
    </row>
    <row r="281" spans="1:12" x14ac:dyDescent="0.25">
      <c r="A281" s="183" t="s">
        <v>99</v>
      </c>
      <c r="B281" s="180">
        <v>3111</v>
      </c>
      <c r="C281" s="180" t="s">
        <v>101</v>
      </c>
      <c r="D281" s="64" t="s">
        <v>152</v>
      </c>
      <c r="E281" s="184"/>
      <c r="F281" s="184"/>
      <c r="G281" s="184"/>
      <c r="H281" s="184"/>
      <c r="I281" s="184"/>
      <c r="J281" s="184"/>
      <c r="K281" s="74">
        <f t="shared" ref="K281:K285" si="43">L281/12</f>
        <v>6199.916666666667</v>
      </c>
      <c r="L281" s="190">
        <v>74399</v>
      </c>
    </row>
    <row r="282" spans="1:12" x14ac:dyDescent="0.25">
      <c r="A282" s="183" t="s">
        <v>99</v>
      </c>
      <c r="B282" s="180">
        <v>3131</v>
      </c>
      <c r="C282" s="180" t="s">
        <v>101</v>
      </c>
      <c r="D282" s="64" t="s">
        <v>155</v>
      </c>
      <c r="E282" s="184"/>
      <c r="F282" s="184"/>
      <c r="G282" s="184"/>
      <c r="H282" s="184"/>
      <c r="I282" s="184"/>
      <c r="J282" s="184"/>
      <c r="K282" s="74">
        <f t="shared" si="43"/>
        <v>1887.5</v>
      </c>
      <c r="L282" s="193">
        <v>22650</v>
      </c>
    </row>
    <row r="283" spans="1:12" x14ac:dyDescent="0.25">
      <c r="A283" s="183" t="s">
        <v>99</v>
      </c>
      <c r="B283" s="180">
        <v>3141</v>
      </c>
      <c r="C283" s="180" t="s">
        <v>101</v>
      </c>
      <c r="D283" s="64" t="s">
        <v>156</v>
      </c>
      <c r="E283" s="184"/>
      <c r="F283" s="184"/>
      <c r="G283" s="184"/>
      <c r="H283" s="184"/>
      <c r="I283" s="184"/>
      <c r="J283" s="184"/>
      <c r="K283" s="74">
        <f t="shared" si="43"/>
        <v>483</v>
      </c>
      <c r="L283" s="193">
        <v>5796</v>
      </c>
    </row>
    <row r="284" spans="1:12" x14ac:dyDescent="0.25">
      <c r="A284" s="183" t="s">
        <v>99</v>
      </c>
      <c r="B284" s="180">
        <v>3361</v>
      </c>
      <c r="C284" s="180" t="s">
        <v>101</v>
      </c>
      <c r="D284" s="64" t="s">
        <v>136</v>
      </c>
      <c r="E284" s="184"/>
      <c r="F284" s="184"/>
      <c r="G284" s="184"/>
      <c r="H284" s="184"/>
      <c r="I284" s="184"/>
      <c r="J284" s="184"/>
      <c r="K284" s="74">
        <f t="shared" si="43"/>
        <v>2255.25</v>
      </c>
      <c r="L284" s="193">
        <v>27063</v>
      </c>
    </row>
    <row r="285" spans="1:12" x14ac:dyDescent="0.25">
      <c r="A285" s="183" t="s">
        <v>99</v>
      </c>
      <c r="B285" s="180">
        <v>3362</v>
      </c>
      <c r="C285" s="180" t="s">
        <v>101</v>
      </c>
      <c r="D285" s="64" t="s">
        <v>199</v>
      </c>
      <c r="E285" s="184"/>
      <c r="F285" s="184"/>
      <c r="G285" s="184"/>
      <c r="H285" s="184"/>
      <c r="I285" s="184"/>
      <c r="J285" s="184"/>
      <c r="K285" s="74">
        <f t="shared" si="43"/>
        <v>4166.666666666667</v>
      </c>
      <c r="L285" s="193">
        <v>50000</v>
      </c>
    </row>
    <row r="286" spans="1:12" x14ac:dyDescent="0.25">
      <c r="A286" s="361"/>
      <c r="B286" s="361"/>
      <c r="C286" s="361"/>
      <c r="D286" s="184"/>
      <c r="E286" s="184" t="s">
        <v>123</v>
      </c>
      <c r="F286" s="184"/>
      <c r="G286" s="184"/>
      <c r="H286" s="184"/>
      <c r="I286" s="184" t="s">
        <v>124</v>
      </c>
      <c r="J286" s="184"/>
      <c r="K286" s="384">
        <f t="shared" ref="K286:L286" si="44">SUM(K281:K285)</f>
        <v>14992.333333333336</v>
      </c>
      <c r="L286" s="384">
        <f t="shared" si="44"/>
        <v>179908</v>
      </c>
    </row>
    <row r="287" spans="1:12" x14ac:dyDescent="0.25">
      <c r="A287" s="361"/>
      <c r="B287" s="361"/>
      <c r="C287" s="361"/>
      <c r="D287" s="184"/>
      <c r="E287" s="184"/>
      <c r="F287" s="184"/>
      <c r="G287" s="184"/>
      <c r="H287" s="184"/>
      <c r="I287" s="184"/>
      <c r="J287" s="184"/>
      <c r="K287" s="184"/>
      <c r="L287" s="191"/>
    </row>
    <row r="288" spans="1:12" x14ac:dyDescent="0.25">
      <c r="A288" s="361"/>
      <c r="B288" s="361"/>
      <c r="C288" s="361"/>
      <c r="D288" s="184"/>
      <c r="E288" s="184" t="s">
        <v>146</v>
      </c>
      <c r="F288" s="184"/>
      <c r="G288" s="184"/>
      <c r="H288" s="184"/>
      <c r="I288" s="184" t="s">
        <v>186</v>
      </c>
      <c r="J288" s="184"/>
      <c r="K288" s="191">
        <f t="shared" ref="K288" si="45">SUM(K286,K279,K274)</f>
        <v>942553.12666666671</v>
      </c>
      <c r="L288" s="191">
        <f>SUM(L286,L279,L274)</f>
        <v>11310637.52</v>
      </c>
    </row>
    <row r="289" spans="1:12" x14ac:dyDescent="0.25">
      <c r="A289" s="361"/>
      <c r="B289" s="361"/>
      <c r="C289" s="361"/>
      <c r="D289" s="184"/>
      <c r="E289" s="184"/>
      <c r="F289" s="184"/>
      <c r="G289" s="184"/>
      <c r="H289" s="184"/>
      <c r="I289" s="184"/>
      <c r="J289" s="184"/>
      <c r="K289" s="191"/>
      <c r="L289" s="191"/>
    </row>
    <row r="290" spans="1:12" x14ac:dyDescent="0.25">
      <c r="A290" s="359" t="s">
        <v>82</v>
      </c>
      <c r="B290" s="360" t="s">
        <v>245</v>
      </c>
      <c r="C290" s="69"/>
      <c r="D290" s="184" t="s">
        <v>193</v>
      </c>
      <c r="E290" s="184"/>
      <c r="F290" s="184"/>
      <c r="G290" s="184"/>
      <c r="H290" s="184"/>
      <c r="I290" s="184"/>
      <c r="J290" s="184"/>
      <c r="K290" s="184"/>
      <c r="L290" s="191"/>
    </row>
    <row r="291" spans="1:12" x14ac:dyDescent="0.25">
      <c r="A291" s="359" t="s">
        <v>84</v>
      </c>
      <c r="B291" s="360" t="s">
        <v>245</v>
      </c>
      <c r="C291" s="69"/>
      <c r="D291" s="184" t="s">
        <v>276</v>
      </c>
      <c r="E291" s="184"/>
      <c r="F291" s="184"/>
      <c r="G291" s="184"/>
      <c r="H291" s="184"/>
      <c r="I291" s="184"/>
      <c r="J291" s="184"/>
      <c r="K291" s="184"/>
      <c r="L291" s="191"/>
    </row>
    <row r="292" spans="1:12" x14ac:dyDescent="0.25">
      <c r="A292" s="359" t="s">
        <v>87</v>
      </c>
      <c r="B292" s="360" t="s">
        <v>279</v>
      </c>
      <c r="C292" s="69"/>
      <c r="D292" s="184" t="s">
        <v>280</v>
      </c>
      <c r="E292" s="184"/>
      <c r="F292" s="184"/>
      <c r="G292" s="184"/>
      <c r="H292" s="184"/>
      <c r="I292" s="184"/>
      <c r="J292" s="184"/>
      <c r="K292" s="184"/>
      <c r="L292" s="191"/>
    </row>
    <row r="293" spans="1:12" x14ac:dyDescent="0.25">
      <c r="A293" s="359" t="s">
        <v>90</v>
      </c>
      <c r="B293" s="360" t="s">
        <v>91</v>
      </c>
      <c r="C293" s="69"/>
      <c r="D293" s="184" t="s">
        <v>92</v>
      </c>
      <c r="E293" s="184"/>
      <c r="F293" s="184"/>
      <c r="G293" s="184"/>
      <c r="H293" s="184"/>
      <c r="I293" s="184"/>
      <c r="J293" s="184"/>
      <c r="K293" s="184"/>
      <c r="L293" s="191"/>
    </row>
    <row r="294" spans="1:12" x14ac:dyDescent="0.25">
      <c r="A294" s="359" t="s">
        <v>93</v>
      </c>
      <c r="B294" s="360" t="s">
        <v>126</v>
      </c>
      <c r="C294" s="69"/>
      <c r="D294" s="184" t="s">
        <v>281</v>
      </c>
      <c r="E294" s="184"/>
      <c r="F294" s="184"/>
      <c r="G294" s="184"/>
      <c r="H294" s="184"/>
      <c r="I294" s="184"/>
      <c r="J294" s="184"/>
      <c r="K294" s="184"/>
      <c r="L294" s="191"/>
    </row>
    <row r="295" spans="1:12" x14ac:dyDescent="0.25">
      <c r="A295" s="361"/>
      <c r="B295" s="361"/>
      <c r="C295" s="361"/>
      <c r="D295" s="184"/>
      <c r="E295" s="184"/>
      <c r="F295" s="184"/>
      <c r="G295" s="184"/>
      <c r="H295" s="184"/>
      <c r="I295" s="184"/>
      <c r="J295" s="184"/>
      <c r="K295" s="184"/>
      <c r="L295" s="191"/>
    </row>
    <row r="296" spans="1:12" x14ac:dyDescent="0.25">
      <c r="A296" s="361"/>
      <c r="B296" s="361"/>
      <c r="C296" s="399">
        <v>130200</v>
      </c>
      <c r="D296" s="365" t="s">
        <v>96</v>
      </c>
      <c r="E296" s="365" t="s">
        <v>297</v>
      </c>
      <c r="F296" s="365"/>
      <c r="G296" s="184"/>
      <c r="H296" s="184"/>
      <c r="I296" s="184"/>
      <c r="J296" s="184"/>
      <c r="K296" s="184"/>
      <c r="L296" s="191"/>
    </row>
    <row r="297" spans="1:12" x14ac:dyDescent="0.25">
      <c r="A297" s="361"/>
      <c r="B297" s="361"/>
      <c r="C297" s="399"/>
      <c r="D297" s="365"/>
      <c r="E297" s="365"/>
      <c r="F297" s="365"/>
      <c r="G297" s="184"/>
      <c r="H297" s="184"/>
      <c r="I297" s="184"/>
      <c r="J297" s="184"/>
      <c r="K297" s="184"/>
      <c r="L297" s="191"/>
    </row>
    <row r="298" spans="1:12" x14ac:dyDescent="0.25">
      <c r="A298" s="183" t="s">
        <v>99</v>
      </c>
      <c r="B298" s="180" t="s">
        <v>100</v>
      </c>
      <c r="C298" s="180" t="s">
        <v>101</v>
      </c>
      <c r="D298" s="64" t="s">
        <v>102</v>
      </c>
      <c r="E298" s="64"/>
      <c r="F298" s="64"/>
      <c r="G298" s="64"/>
      <c r="H298" s="64"/>
      <c r="I298" s="64"/>
      <c r="J298" s="64"/>
      <c r="K298" s="193">
        <f t="shared" ref="K298:K305" si="46">L298/12</f>
        <v>112007.84000000001</v>
      </c>
      <c r="L298" s="396">
        <v>1344094.08</v>
      </c>
    </row>
    <row r="299" spans="1:12" x14ac:dyDescent="0.25">
      <c r="A299" s="183" t="s">
        <v>99</v>
      </c>
      <c r="B299" s="180" t="s">
        <v>106</v>
      </c>
      <c r="C299" s="180" t="s">
        <v>101</v>
      </c>
      <c r="D299" s="64" t="s">
        <v>107</v>
      </c>
      <c r="E299" s="64"/>
      <c r="F299" s="64"/>
      <c r="G299" s="64"/>
      <c r="H299" s="64"/>
      <c r="I299" s="64"/>
      <c r="J299" s="64"/>
      <c r="K299" s="193">
        <f t="shared" si="46"/>
        <v>18375.2</v>
      </c>
      <c r="L299" s="396">
        <v>220502.39999999999</v>
      </c>
    </row>
    <row r="300" spans="1:12" x14ac:dyDescent="0.25">
      <c r="A300" s="183" t="s">
        <v>99</v>
      </c>
      <c r="B300" s="180" t="s">
        <v>108</v>
      </c>
      <c r="C300" s="180" t="s">
        <v>101</v>
      </c>
      <c r="D300" s="64" t="s">
        <v>109</v>
      </c>
      <c r="E300" s="64"/>
      <c r="F300" s="64"/>
      <c r="G300" s="64"/>
      <c r="H300" s="64"/>
      <c r="I300" s="64"/>
      <c r="J300" s="64"/>
      <c r="K300" s="193">
        <f t="shared" si="46"/>
        <v>3591.6</v>
      </c>
      <c r="L300" s="396">
        <v>43099.199999999997</v>
      </c>
    </row>
    <row r="301" spans="1:12" x14ac:dyDescent="0.25">
      <c r="A301" s="183" t="s">
        <v>99</v>
      </c>
      <c r="B301" s="180" t="s">
        <v>110</v>
      </c>
      <c r="C301" s="180" t="s">
        <v>101</v>
      </c>
      <c r="D301" s="64" t="s">
        <v>111</v>
      </c>
      <c r="E301" s="64"/>
      <c r="F301" s="64"/>
      <c r="G301" s="64"/>
      <c r="H301" s="64"/>
      <c r="I301" s="64"/>
      <c r="J301" s="64"/>
      <c r="K301" s="193">
        <f t="shared" si="46"/>
        <v>6154</v>
      </c>
      <c r="L301" s="396">
        <v>73848</v>
      </c>
    </row>
    <row r="302" spans="1:12" x14ac:dyDescent="0.25">
      <c r="A302" s="183" t="s">
        <v>99</v>
      </c>
      <c r="B302" s="180" t="s">
        <v>112</v>
      </c>
      <c r="C302" s="180" t="s">
        <v>101</v>
      </c>
      <c r="D302" s="64" t="s">
        <v>113</v>
      </c>
      <c r="E302" s="64"/>
      <c r="F302" s="64"/>
      <c r="G302" s="64"/>
      <c r="H302" s="64"/>
      <c r="I302" s="64"/>
      <c r="J302" s="64"/>
      <c r="K302" s="193">
        <f t="shared" si="46"/>
        <v>2824.9641666666666</v>
      </c>
      <c r="L302" s="396">
        <v>33899.57</v>
      </c>
    </row>
    <row r="303" spans="1:12" x14ac:dyDescent="0.25">
      <c r="A303" s="183" t="s">
        <v>99</v>
      </c>
      <c r="B303" s="180" t="s">
        <v>114</v>
      </c>
      <c r="C303" s="180" t="s">
        <v>101</v>
      </c>
      <c r="D303" s="64" t="s">
        <v>115</v>
      </c>
      <c r="E303" s="64"/>
      <c r="F303" s="64"/>
      <c r="G303" s="64"/>
      <c r="H303" s="64"/>
      <c r="I303" s="64"/>
      <c r="J303" s="64"/>
      <c r="K303" s="193">
        <f t="shared" si="46"/>
        <v>22490.59</v>
      </c>
      <c r="L303" s="396">
        <v>269887.08</v>
      </c>
    </row>
    <row r="304" spans="1:12" x14ac:dyDescent="0.25">
      <c r="A304" s="183" t="s">
        <v>99</v>
      </c>
      <c r="B304" s="180" t="s">
        <v>119</v>
      </c>
      <c r="C304" s="180" t="s">
        <v>101</v>
      </c>
      <c r="D304" s="64" t="s">
        <v>120</v>
      </c>
      <c r="E304" s="64"/>
      <c r="F304" s="64"/>
      <c r="G304" s="64"/>
      <c r="H304" s="64"/>
      <c r="I304" s="64"/>
      <c r="J304" s="64"/>
      <c r="K304" s="193">
        <f t="shared" si="46"/>
        <v>14250</v>
      </c>
      <c r="L304" s="396">
        <v>171000</v>
      </c>
    </row>
    <row r="305" spans="1:12" x14ac:dyDescent="0.25">
      <c r="A305" s="183" t="s">
        <v>99</v>
      </c>
      <c r="B305" s="180" t="s">
        <v>121</v>
      </c>
      <c r="C305" s="180" t="s">
        <v>101</v>
      </c>
      <c r="D305" s="64" t="s">
        <v>122</v>
      </c>
      <c r="E305" s="64"/>
      <c r="F305" s="64"/>
      <c r="G305" s="64"/>
      <c r="H305" s="64"/>
      <c r="I305" s="64"/>
      <c r="J305" s="64"/>
      <c r="K305" s="193">
        <f t="shared" si="46"/>
        <v>6252.5533333333333</v>
      </c>
      <c r="L305" s="396">
        <v>75030.64</v>
      </c>
    </row>
    <row r="306" spans="1:12" x14ac:dyDescent="0.25">
      <c r="A306" s="361"/>
      <c r="B306" s="69"/>
      <c r="C306" s="361"/>
      <c r="D306" s="181"/>
      <c r="E306" s="184" t="s">
        <v>123</v>
      </c>
      <c r="F306" s="184"/>
      <c r="G306" s="184"/>
      <c r="H306" s="184"/>
      <c r="I306" s="184" t="s">
        <v>124</v>
      </c>
      <c r="J306" s="184"/>
      <c r="K306" s="191">
        <f t="shared" ref="K306:L306" si="47">SUM(K298:K305)</f>
        <v>185946.74750000003</v>
      </c>
      <c r="L306" s="191">
        <f t="shared" si="47"/>
        <v>2231360.9700000002</v>
      </c>
    </row>
    <row r="307" spans="1:12" x14ac:dyDescent="0.25">
      <c r="A307" s="361"/>
      <c r="B307" s="69"/>
      <c r="C307" s="361"/>
      <c r="D307" s="181"/>
      <c r="E307" s="184"/>
      <c r="F307" s="184"/>
      <c r="G307" s="184"/>
      <c r="H307" s="184"/>
      <c r="I307" s="184"/>
      <c r="J307" s="184"/>
      <c r="K307" s="184"/>
      <c r="L307" s="74"/>
    </row>
    <row r="308" spans="1:12" x14ac:dyDescent="0.25">
      <c r="A308" s="183" t="s">
        <v>99</v>
      </c>
      <c r="B308" s="180">
        <v>2111</v>
      </c>
      <c r="C308" s="180" t="s">
        <v>101</v>
      </c>
      <c r="D308" s="64" t="s">
        <v>125</v>
      </c>
      <c r="E308" s="184"/>
      <c r="F308" s="184"/>
      <c r="G308" s="184"/>
      <c r="H308" s="184"/>
      <c r="I308" s="184"/>
      <c r="J308" s="184"/>
      <c r="K308" s="74">
        <f t="shared" ref="K308:K310" si="48">L308/12</f>
        <v>1061.6499999999999</v>
      </c>
      <c r="L308" s="190">
        <v>12739.8</v>
      </c>
    </row>
    <row r="309" spans="1:12" x14ac:dyDescent="0.25">
      <c r="A309" s="183" t="s">
        <v>99</v>
      </c>
      <c r="B309" s="180">
        <v>2161</v>
      </c>
      <c r="C309" s="180" t="s">
        <v>101</v>
      </c>
      <c r="D309" s="64" t="s">
        <v>128</v>
      </c>
      <c r="E309" s="184"/>
      <c r="F309" s="184"/>
      <c r="G309" s="184"/>
      <c r="H309" s="184"/>
      <c r="I309" s="184"/>
      <c r="J309" s="184"/>
      <c r="K309" s="74">
        <f t="shared" si="48"/>
        <v>6855.25</v>
      </c>
      <c r="L309" s="190">
        <v>82263</v>
      </c>
    </row>
    <row r="310" spans="1:12" x14ac:dyDescent="0.25">
      <c r="A310" s="183" t="s">
        <v>99</v>
      </c>
      <c r="B310" s="180">
        <v>2461</v>
      </c>
      <c r="C310" s="180" t="s">
        <v>101</v>
      </c>
      <c r="D310" s="64" t="s">
        <v>135</v>
      </c>
      <c r="E310" s="184"/>
      <c r="F310" s="184"/>
      <c r="G310" s="184"/>
      <c r="H310" s="184"/>
      <c r="I310" s="184"/>
      <c r="J310" s="184"/>
      <c r="K310" s="74">
        <f t="shared" si="48"/>
        <v>1225.1333333333334</v>
      </c>
      <c r="L310" s="190">
        <v>14701.6</v>
      </c>
    </row>
    <row r="311" spans="1:12" x14ac:dyDescent="0.25">
      <c r="A311" s="361"/>
      <c r="B311" s="69"/>
      <c r="C311" s="361"/>
      <c r="D311" s="181"/>
      <c r="E311" s="184" t="s">
        <v>123</v>
      </c>
      <c r="F311" s="184"/>
      <c r="G311" s="184"/>
      <c r="H311" s="184"/>
      <c r="I311" s="184" t="s">
        <v>124</v>
      </c>
      <c r="J311" s="184"/>
      <c r="K311" s="384">
        <f t="shared" ref="K311:L311" si="49">SUM(K308:K310)</f>
        <v>9142.0333333333328</v>
      </c>
      <c r="L311" s="384">
        <f t="shared" si="49"/>
        <v>109704.40000000001</v>
      </c>
    </row>
    <row r="312" spans="1:12" x14ac:dyDescent="0.25">
      <c r="A312" s="361"/>
      <c r="B312" s="69"/>
      <c r="C312" s="361"/>
      <c r="D312" s="181"/>
      <c r="E312" s="184"/>
      <c r="F312" s="184"/>
      <c r="G312" s="184"/>
      <c r="H312" s="184"/>
      <c r="I312" s="184"/>
      <c r="J312" s="184"/>
      <c r="K312" s="384"/>
      <c r="L312" s="384"/>
    </row>
    <row r="313" spans="1:12" x14ac:dyDescent="0.25">
      <c r="A313" s="183" t="s">
        <v>99</v>
      </c>
      <c r="B313" s="180">
        <v>3111</v>
      </c>
      <c r="C313" s="180" t="s">
        <v>101</v>
      </c>
      <c r="D313" s="64" t="s">
        <v>152</v>
      </c>
      <c r="E313" s="184"/>
      <c r="F313" s="184"/>
      <c r="G313" s="184"/>
      <c r="H313" s="184"/>
      <c r="I313" s="184"/>
      <c r="J313" s="184"/>
      <c r="K313" s="74">
        <f t="shared" ref="K313:K315" si="50">L313/12</f>
        <v>38167</v>
      </c>
      <c r="L313" s="190">
        <v>458004</v>
      </c>
    </row>
    <row r="314" spans="1:12" x14ac:dyDescent="0.25">
      <c r="A314" s="183" t="s">
        <v>99</v>
      </c>
      <c r="B314" s="180">
        <v>3131</v>
      </c>
      <c r="C314" s="180" t="s">
        <v>101</v>
      </c>
      <c r="D314" s="64" t="s">
        <v>155</v>
      </c>
      <c r="E314" s="184"/>
      <c r="F314" s="184"/>
      <c r="G314" s="184"/>
      <c r="H314" s="184"/>
      <c r="I314" s="184"/>
      <c r="J314" s="184"/>
      <c r="K314" s="74">
        <f t="shared" si="50"/>
        <v>16442.5</v>
      </c>
      <c r="L314" s="190">
        <v>197310</v>
      </c>
    </row>
    <row r="315" spans="1:12" x14ac:dyDescent="0.25">
      <c r="A315" s="183" t="s">
        <v>99</v>
      </c>
      <c r="B315" s="180">
        <v>3581</v>
      </c>
      <c r="C315" s="180" t="s">
        <v>101</v>
      </c>
      <c r="D315" s="64" t="s">
        <v>274</v>
      </c>
      <c r="E315" s="184"/>
      <c r="F315" s="184"/>
      <c r="G315" s="184"/>
      <c r="H315" s="184"/>
      <c r="I315" s="184"/>
      <c r="J315" s="184"/>
      <c r="K315" s="74">
        <f t="shared" si="50"/>
        <v>1666.25</v>
      </c>
      <c r="L315" s="190">
        <v>19995</v>
      </c>
    </row>
    <row r="316" spans="1:12" x14ac:dyDescent="0.25">
      <c r="A316" s="361"/>
      <c r="B316" s="361"/>
      <c r="C316" s="361"/>
      <c r="D316" s="184"/>
      <c r="E316" s="184" t="s">
        <v>123</v>
      </c>
      <c r="F316" s="184"/>
      <c r="G316" s="184"/>
      <c r="H316" s="184"/>
      <c r="I316" s="184" t="s">
        <v>124</v>
      </c>
      <c r="J316" s="184"/>
      <c r="K316" s="384">
        <f t="shared" ref="K316:L316" si="51">SUM(K313:K315)</f>
        <v>56275.75</v>
      </c>
      <c r="L316" s="384">
        <f t="shared" si="51"/>
        <v>675309</v>
      </c>
    </row>
    <row r="317" spans="1:12" x14ac:dyDescent="0.25">
      <c r="A317" s="361"/>
      <c r="B317" s="361"/>
      <c r="C317" s="361"/>
      <c r="D317" s="184"/>
      <c r="E317" s="184"/>
      <c r="F317" s="184"/>
      <c r="G317" s="184"/>
      <c r="H317" s="184"/>
      <c r="I317" s="184"/>
      <c r="J317" s="184"/>
      <c r="K317" s="184"/>
      <c r="L317" s="191"/>
    </row>
    <row r="318" spans="1:12" x14ac:dyDescent="0.25">
      <c r="A318" s="361"/>
      <c r="B318" s="361"/>
      <c r="C318" s="361"/>
      <c r="D318" s="184"/>
      <c r="E318" s="184" t="s">
        <v>146</v>
      </c>
      <c r="F318" s="184"/>
      <c r="G318" s="184"/>
      <c r="H318" s="184"/>
      <c r="I318" s="184" t="s">
        <v>186</v>
      </c>
      <c r="J318" s="184"/>
      <c r="K318" s="191">
        <f t="shared" ref="K318" si="52">SUM(K316,K311,K306)</f>
        <v>251364.53083333335</v>
      </c>
      <c r="L318" s="191">
        <f>SUM(L316,L311,L306)</f>
        <v>3016374.37</v>
      </c>
    </row>
    <row r="319" spans="1:12" x14ac:dyDescent="0.25">
      <c r="A319" s="361"/>
      <c r="B319" s="361"/>
      <c r="C319" s="361"/>
      <c r="D319" s="184"/>
      <c r="E319" s="184"/>
      <c r="F319" s="184"/>
      <c r="G319" s="184"/>
      <c r="H319" s="184"/>
      <c r="I319" s="184"/>
      <c r="J319" s="184"/>
      <c r="K319" s="191"/>
      <c r="L319" s="191"/>
    </row>
    <row r="320" spans="1:12" x14ac:dyDescent="0.25">
      <c r="A320" s="359" t="s">
        <v>82</v>
      </c>
      <c r="B320" s="360" t="s">
        <v>245</v>
      </c>
      <c r="C320" s="69"/>
      <c r="D320" s="184" t="s">
        <v>193</v>
      </c>
      <c r="E320" s="184"/>
      <c r="F320" s="184"/>
      <c r="G320" s="184"/>
      <c r="H320" s="184"/>
      <c r="I320" s="184"/>
      <c r="J320" s="184"/>
      <c r="K320" s="184"/>
      <c r="L320" s="191"/>
    </row>
    <row r="321" spans="1:12" x14ac:dyDescent="0.25">
      <c r="A321" s="359" t="s">
        <v>84</v>
      </c>
      <c r="B321" s="360" t="s">
        <v>245</v>
      </c>
      <c r="C321" s="69"/>
      <c r="D321" s="184" t="s">
        <v>276</v>
      </c>
      <c r="E321" s="184"/>
      <c r="F321" s="184"/>
      <c r="G321" s="184"/>
      <c r="H321" s="184"/>
      <c r="I321" s="184"/>
      <c r="J321" s="184"/>
      <c r="K321" s="184"/>
      <c r="L321" s="191"/>
    </row>
    <row r="322" spans="1:12" x14ac:dyDescent="0.25">
      <c r="A322" s="359" t="s">
        <v>87</v>
      </c>
      <c r="B322" s="360" t="s">
        <v>279</v>
      </c>
      <c r="C322" s="69"/>
      <c r="D322" s="184" t="s">
        <v>280</v>
      </c>
      <c r="E322" s="184"/>
      <c r="F322" s="184"/>
      <c r="G322" s="184"/>
      <c r="H322" s="184"/>
      <c r="I322" s="184"/>
      <c r="J322" s="184"/>
      <c r="K322" s="184"/>
      <c r="L322" s="191"/>
    </row>
    <row r="323" spans="1:12" x14ac:dyDescent="0.25">
      <c r="A323" s="359" t="s">
        <v>90</v>
      </c>
      <c r="B323" s="360" t="s">
        <v>91</v>
      </c>
      <c r="C323" s="69"/>
      <c r="D323" s="184" t="s">
        <v>92</v>
      </c>
      <c r="E323" s="184"/>
      <c r="F323" s="184"/>
      <c r="G323" s="184"/>
      <c r="H323" s="184"/>
      <c r="I323" s="184"/>
      <c r="J323" s="184"/>
      <c r="K323" s="184"/>
      <c r="L323" s="191"/>
    </row>
    <row r="324" spans="1:12" x14ac:dyDescent="0.25">
      <c r="A324" s="359" t="s">
        <v>93</v>
      </c>
      <c r="B324" s="360" t="s">
        <v>126</v>
      </c>
      <c r="C324" s="69"/>
      <c r="D324" s="184" t="s">
        <v>281</v>
      </c>
      <c r="E324" s="184"/>
      <c r="F324" s="184"/>
      <c r="G324" s="184"/>
      <c r="H324" s="184"/>
      <c r="I324" s="184"/>
      <c r="J324" s="184"/>
      <c r="K324" s="184"/>
      <c r="L324" s="191"/>
    </row>
    <row r="325" spans="1:12" x14ac:dyDescent="0.25">
      <c r="A325" s="360"/>
      <c r="B325" s="360"/>
      <c r="C325" s="69"/>
      <c r="D325" s="184"/>
      <c r="E325" s="184"/>
      <c r="F325" s="184"/>
      <c r="G325" s="184"/>
      <c r="H325" s="184"/>
      <c r="I325" s="184"/>
      <c r="J325" s="184"/>
      <c r="K325" s="184"/>
      <c r="L325" s="191"/>
    </row>
    <row r="326" spans="1:12" x14ac:dyDescent="0.25">
      <c r="A326" s="361"/>
      <c r="B326" s="183"/>
      <c r="C326" s="399">
        <v>130300</v>
      </c>
      <c r="D326" s="365" t="s">
        <v>96</v>
      </c>
      <c r="E326" s="365" t="s">
        <v>313</v>
      </c>
      <c r="F326" s="184"/>
      <c r="G326" s="184"/>
      <c r="H326" s="184"/>
      <c r="I326" s="184"/>
      <c r="J326" s="184"/>
      <c r="K326" s="184"/>
      <c r="L326" s="191"/>
    </row>
    <row r="327" spans="1:12" x14ac:dyDescent="0.25">
      <c r="A327" s="361"/>
      <c r="B327" s="183"/>
      <c r="C327" s="399"/>
      <c r="D327" s="365"/>
      <c r="E327" s="365"/>
      <c r="F327" s="184"/>
      <c r="G327" s="184"/>
      <c r="H327" s="184"/>
      <c r="I327" s="184"/>
      <c r="J327" s="184"/>
      <c r="K327" s="184"/>
      <c r="L327" s="191"/>
    </row>
    <row r="328" spans="1:12" x14ac:dyDescent="0.25">
      <c r="A328" s="183" t="s">
        <v>99</v>
      </c>
      <c r="B328" s="180" t="s">
        <v>100</v>
      </c>
      <c r="C328" s="180" t="s">
        <v>101</v>
      </c>
      <c r="D328" s="64" t="s">
        <v>102</v>
      </c>
      <c r="E328" s="64"/>
      <c r="F328" s="64"/>
      <c r="G328" s="64"/>
      <c r="H328" s="64"/>
      <c r="I328" s="64"/>
      <c r="J328" s="64"/>
      <c r="K328" s="193">
        <f t="shared" ref="K328:K335" si="53">L328/12</f>
        <v>60754.46</v>
      </c>
      <c r="L328" s="396">
        <v>729053.52</v>
      </c>
    </row>
    <row r="329" spans="1:12" x14ac:dyDescent="0.25">
      <c r="A329" s="183" t="s">
        <v>99</v>
      </c>
      <c r="B329" s="180" t="s">
        <v>106</v>
      </c>
      <c r="C329" s="180" t="s">
        <v>101</v>
      </c>
      <c r="D329" s="64" t="s">
        <v>107</v>
      </c>
      <c r="E329" s="64"/>
      <c r="F329" s="64"/>
      <c r="G329" s="64"/>
      <c r="H329" s="64"/>
      <c r="I329" s="64"/>
      <c r="J329" s="64"/>
      <c r="K329" s="193">
        <f t="shared" si="53"/>
        <v>3360.5400000000004</v>
      </c>
      <c r="L329" s="396">
        <v>40326.480000000003</v>
      </c>
    </row>
    <row r="330" spans="1:12" x14ac:dyDescent="0.25">
      <c r="A330" s="183" t="s">
        <v>99</v>
      </c>
      <c r="B330" s="180" t="s">
        <v>110</v>
      </c>
      <c r="C330" s="180" t="s">
        <v>101</v>
      </c>
      <c r="D330" s="64" t="s">
        <v>111</v>
      </c>
      <c r="E330" s="64"/>
      <c r="F330" s="64"/>
      <c r="G330" s="64"/>
      <c r="H330" s="64"/>
      <c r="I330" s="64"/>
      <c r="J330" s="64"/>
      <c r="K330" s="193">
        <f t="shared" si="53"/>
        <v>3473</v>
      </c>
      <c r="L330" s="396">
        <v>41676</v>
      </c>
    </row>
    <row r="331" spans="1:12" x14ac:dyDescent="0.25">
      <c r="A331" s="183" t="s">
        <v>99</v>
      </c>
      <c r="B331" s="180" t="s">
        <v>112</v>
      </c>
      <c r="C331" s="180" t="s">
        <v>101</v>
      </c>
      <c r="D331" s="64" t="s">
        <v>113</v>
      </c>
      <c r="E331" s="64"/>
      <c r="F331" s="64"/>
      <c r="G331" s="64"/>
      <c r="H331" s="64"/>
      <c r="I331" s="64"/>
      <c r="J331" s="64"/>
      <c r="K331" s="193">
        <f t="shared" si="53"/>
        <v>1389.155</v>
      </c>
      <c r="L331" s="396">
        <v>16669.86</v>
      </c>
    </row>
    <row r="332" spans="1:12" x14ac:dyDescent="0.25">
      <c r="A332" s="183" t="s">
        <v>99</v>
      </c>
      <c r="B332" s="180" t="s">
        <v>114</v>
      </c>
      <c r="C332" s="180" t="s">
        <v>101</v>
      </c>
      <c r="D332" s="64" t="s">
        <v>115</v>
      </c>
      <c r="E332" s="64"/>
      <c r="F332" s="64"/>
      <c r="G332" s="64"/>
      <c r="H332" s="64"/>
      <c r="I332" s="64"/>
      <c r="J332" s="64"/>
      <c r="K332" s="193">
        <f t="shared" si="53"/>
        <v>11176.504999999999</v>
      </c>
      <c r="L332" s="396">
        <v>134118.06</v>
      </c>
    </row>
    <row r="333" spans="1:12" x14ac:dyDescent="0.25">
      <c r="A333" s="183" t="s">
        <v>99</v>
      </c>
      <c r="B333" s="180" t="s">
        <v>117</v>
      </c>
      <c r="C333" s="180" t="s">
        <v>101</v>
      </c>
      <c r="D333" s="64" t="s">
        <v>118</v>
      </c>
      <c r="E333" s="64"/>
      <c r="F333" s="64"/>
      <c r="G333" s="64"/>
      <c r="H333" s="64"/>
      <c r="I333" s="64"/>
      <c r="J333" s="64"/>
      <c r="K333" s="193">
        <f t="shared" si="53"/>
        <v>1931.46</v>
      </c>
      <c r="L333" s="396">
        <v>23177.52</v>
      </c>
    </row>
    <row r="334" spans="1:12" x14ac:dyDescent="0.25">
      <c r="A334" s="183" t="s">
        <v>99</v>
      </c>
      <c r="B334" s="180" t="s">
        <v>119</v>
      </c>
      <c r="C334" s="180" t="s">
        <v>101</v>
      </c>
      <c r="D334" s="64" t="s">
        <v>120</v>
      </c>
      <c r="E334" s="64"/>
      <c r="F334" s="64"/>
      <c r="G334" s="64"/>
      <c r="H334" s="64"/>
      <c r="I334" s="64"/>
      <c r="J334" s="64"/>
      <c r="K334" s="193">
        <f t="shared" si="53"/>
        <v>7600</v>
      </c>
      <c r="L334" s="396">
        <v>91200</v>
      </c>
    </row>
    <row r="335" spans="1:12" x14ac:dyDescent="0.25">
      <c r="A335" s="183" t="s">
        <v>99</v>
      </c>
      <c r="B335" s="180" t="s">
        <v>121</v>
      </c>
      <c r="C335" s="180" t="s">
        <v>101</v>
      </c>
      <c r="D335" s="64" t="s">
        <v>122</v>
      </c>
      <c r="E335" s="64"/>
      <c r="F335" s="64"/>
      <c r="G335" s="64"/>
      <c r="H335" s="64"/>
      <c r="I335" s="64"/>
      <c r="J335" s="64"/>
      <c r="K335" s="193">
        <f t="shared" si="53"/>
        <v>2911.6666666666665</v>
      </c>
      <c r="L335" s="396">
        <v>34940</v>
      </c>
    </row>
    <row r="336" spans="1:12" x14ac:dyDescent="0.25">
      <c r="A336" s="361"/>
      <c r="B336" s="69"/>
      <c r="C336" s="361"/>
      <c r="D336" s="181"/>
      <c r="E336" s="184" t="s">
        <v>123</v>
      </c>
      <c r="F336" s="184"/>
      <c r="G336" s="184"/>
      <c r="H336" s="184"/>
      <c r="I336" s="184" t="s">
        <v>124</v>
      </c>
      <c r="J336" s="184"/>
      <c r="K336" s="191">
        <f t="shared" ref="K336:L336" si="54">SUM(K328:K335)</f>
        <v>92596.786666666681</v>
      </c>
      <c r="L336" s="418">
        <f t="shared" si="54"/>
        <v>1111161.44</v>
      </c>
    </row>
    <row r="337" spans="1:12" x14ac:dyDescent="0.25">
      <c r="A337" s="361"/>
      <c r="B337" s="69"/>
      <c r="C337" s="361"/>
      <c r="D337" s="181"/>
      <c r="E337" s="184"/>
      <c r="F337" s="184"/>
      <c r="G337" s="184"/>
      <c r="H337" s="184"/>
      <c r="I337" s="184"/>
      <c r="J337" s="184"/>
      <c r="K337" s="191"/>
      <c r="L337" s="191" t="s">
        <v>222</v>
      </c>
    </row>
    <row r="338" spans="1:12" x14ac:dyDescent="0.25">
      <c r="A338" s="183" t="s">
        <v>99</v>
      </c>
      <c r="B338" s="180">
        <v>2111</v>
      </c>
      <c r="C338" s="180" t="s">
        <v>101</v>
      </c>
      <c r="D338" s="64" t="s">
        <v>125</v>
      </c>
      <c r="E338" s="184"/>
      <c r="F338" s="184"/>
      <c r="G338" s="184"/>
      <c r="H338" s="184"/>
      <c r="I338" s="184"/>
      <c r="J338" s="184"/>
      <c r="K338" s="74">
        <f t="shared" ref="K338:K339" si="55">L338/12</f>
        <v>2119.3333333333335</v>
      </c>
      <c r="L338" s="190">
        <v>25432</v>
      </c>
    </row>
    <row r="339" spans="1:12" x14ac:dyDescent="0.25">
      <c r="A339" s="183" t="s">
        <v>99</v>
      </c>
      <c r="B339" s="180">
        <v>2161</v>
      </c>
      <c r="C339" s="180" t="s">
        <v>101</v>
      </c>
      <c r="D339" s="64" t="s">
        <v>128</v>
      </c>
      <c r="E339" s="184"/>
      <c r="F339" s="184"/>
      <c r="G339" s="184"/>
      <c r="H339" s="184"/>
      <c r="I339" s="184"/>
      <c r="J339" s="184"/>
      <c r="K339" s="74">
        <f t="shared" si="55"/>
        <v>2817.1833333333329</v>
      </c>
      <c r="L339" s="190">
        <v>33806.199999999997</v>
      </c>
    </row>
    <row r="340" spans="1:12" x14ac:dyDescent="0.25">
      <c r="A340" s="361"/>
      <c r="B340" s="398"/>
      <c r="C340" s="361"/>
      <c r="D340" s="181"/>
      <c r="E340" s="184" t="s">
        <v>123</v>
      </c>
      <c r="F340" s="184"/>
      <c r="G340" s="184"/>
      <c r="H340" s="184"/>
      <c r="I340" s="184" t="s">
        <v>124</v>
      </c>
      <c r="J340" s="184"/>
      <c r="K340" s="384">
        <f t="shared" ref="K340:L340" si="56">SUM(K338:K339)</f>
        <v>4936.5166666666664</v>
      </c>
      <c r="L340" s="384">
        <f t="shared" si="56"/>
        <v>59238.2</v>
      </c>
    </row>
    <row r="341" spans="1:12" x14ac:dyDescent="0.25">
      <c r="A341" s="361"/>
      <c r="B341" s="398"/>
      <c r="C341" s="361"/>
      <c r="D341" s="181"/>
      <c r="E341" s="184"/>
      <c r="F341" s="184"/>
      <c r="G341" s="184"/>
      <c r="H341" s="184"/>
      <c r="I341" s="184"/>
      <c r="J341" s="184"/>
      <c r="K341" s="384"/>
      <c r="L341" s="384"/>
    </row>
    <row r="342" spans="1:12" x14ac:dyDescent="0.25">
      <c r="A342" s="183" t="s">
        <v>99</v>
      </c>
      <c r="B342" s="180">
        <v>3111</v>
      </c>
      <c r="C342" s="180" t="s">
        <v>101</v>
      </c>
      <c r="D342" s="64" t="s">
        <v>152</v>
      </c>
      <c r="E342" s="184"/>
      <c r="F342" s="184"/>
      <c r="G342" s="184"/>
      <c r="H342" s="184"/>
      <c r="I342" s="184"/>
      <c r="J342" s="184"/>
      <c r="K342" s="74">
        <f t="shared" ref="K342:K344" si="57">L342/12</f>
        <v>25950</v>
      </c>
      <c r="L342" s="190">
        <v>311400</v>
      </c>
    </row>
    <row r="343" spans="1:12" x14ac:dyDescent="0.25">
      <c r="A343" s="183" t="s">
        <v>99</v>
      </c>
      <c r="B343" s="180">
        <v>3131</v>
      </c>
      <c r="C343" s="180" t="s">
        <v>101</v>
      </c>
      <c r="D343" s="64" t="s">
        <v>155</v>
      </c>
      <c r="E343" s="184"/>
      <c r="F343" s="184"/>
      <c r="G343" s="184"/>
      <c r="H343" s="184"/>
      <c r="I343" s="184"/>
      <c r="J343" s="184"/>
      <c r="K343" s="74">
        <f t="shared" si="57"/>
        <v>9376.5</v>
      </c>
      <c r="L343" s="190">
        <v>112518</v>
      </c>
    </row>
    <row r="344" spans="1:12" x14ac:dyDescent="0.25">
      <c r="A344" s="183" t="s">
        <v>99</v>
      </c>
      <c r="B344" s="180">
        <v>3581</v>
      </c>
      <c r="C344" s="180" t="s">
        <v>101</v>
      </c>
      <c r="D344" s="64" t="s">
        <v>274</v>
      </c>
      <c r="E344" s="184"/>
      <c r="F344" s="184"/>
      <c r="G344" s="184"/>
      <c r="H344" s="184"/>
      <c r="I344" s="184"/>
      <c r="J344" s="184"/>
      <c r="K344" s="74">
        <f t="shared" si="57"/>
        <v>2625</v>
      </c>
      <c r="L344" s="190">
        <v>31500</v>
      </c>
    </row>
    <row r="345" spans="1:12" x14ac:dyDescent="0.25">
      <c r="A345" s="361"/>
      <c r="B345" s="361"/>
      <c r="C345" s="361"/>
      <c r="D345" s="184"/>
      <c r="E345" s="184" t="s">
        <v>123</v>
      </c>
      <c r="F345" s="184"/>
      <c r="G345" s="184"/>
      <c r="H345" s="184"/>
      <c r="I345" s="184" t="s">
        <v>124</v>
      </c>
      <c r="J345" s="184"/>
      <c r="K345" s="384">
        <f t="shared" ref="K345:L345" si="58">SUM(K342:K344)</f>
        <v>37951.5</v>
      </c>
      <c r="L345" s="384">
        <f t="shared" si="58"/>
        <v>455418</v>
      </c>
    </row>
    <row r="346" spans="1:12" x14ac:dyDescent="0.25">
      <c r="A346" s="361"/>
      <c r="B346" s="361"/>
      <c r="C346" s="361"/>
      <c r="D346" s="184"/>
      <c r="E346" s="184"/>
      <c r="F346" s="184"/>
      <c r="G346" s="184"/>
      <c r="H346" s="184"/>
      <c r="I346" s="184"/>
      <c r="J346" s="184"/>
      <c r="K346" s="184"/>
      <c r="L346" s="191"/>
    </row>
    <row r="347" spans="1:12" x14ac:dyDescent="0.25">
      <c r="A347" s="361"/>
      <c r="B347" s="361"/>
      <c r="C347" s="361"/>
      <c r="D347" s="184"/>
      <c r="E347" s="184" t="s">
        <v>146</v>
      </c>
      <c r="F347" s="184"/>
      <c r="G347" s="184"/>
      <c r="H347" s="184"/>
      <c r="I347" s="184" t="s">
        <v>186</v>
      </c>
      <c r="J347" s="184"/>
      <c r="K347" s="191">
        <f t="shared" ref="K347" si="59">SUM(K345,K340,K336)</f>
        <v>135484.80333333334</v>
      </c>
      <c r="L347" s="191">
        <f>SUM(L345,L340,L336)</f>
        <v>1625817.64</v>
      </c>
    </row>
    <row r="348" spans="1:12" x14ac:dyDescent="0.25">
      <c r="A348" s="361"/>
      <c r="B348" s="361"/>
      <c r="C348" s="361"/>
      <c r="D348" s="184"/>
      <c r="E348" s="184"/>
      <c r="F348" s="184"/>
      <c r="G348" s="184"/>
      <c r="H348" s="184"/>
      <c r="I348" s="184"/>
      <c r="J348" s="184"/>
      <c r="K348" s="191"/>
      <c r="L348" s="191"/>
    </row>
    <row r="349" spans="1:12" x14ac:dyDescent="0.25">
      <c r="A349" s="359" t="s">
        <v>82</v>
      </c>
      <c r="B349" s="360" t="s">
        <v>245</v>
      </c>
      <c r="C349" s="69"/>
      <c r="D349" s="184" t="s">
        <v>193</v>
      </c>
      <c r="E349" s="184"/>
      <c r="F349" s="184"/>
      <c r="G349" s="184"/>
      <c r="H349" s="184"/>
      <c r="I349" s="184"/>
      <c r="J349" s="184"/>
      <c r="K349" s="184"/>
      <c r="L349" s="191"/>
    </row>
    <row r="350" spans="1:12" x14ac:dyDescent="0.25">
      <c r="A350" s="359" t="s">
        <v>84</v>
      </c>
      <c r="B350" s="360" t="s">
        <v>245</v>
      </c>
      <c r="C350" s="69"/>
      <c r="D350" s="184" t="s">
        <v>276</v>
      </c>
      <c r="E350" s="184"/>
      <c r="F350" s="184"/>
      <c r="G350" s="184"/>
      <c r="H350" s="184"/>
      <c r="I350" s="184"/>
      <c r="J350" s="184"/>
      <c r="K350" s="184"/>
      <c r="L350" s="191"/>
    </row>
    <row r="351" spans="1:12" x14ac:dyDescent="0.25">
      <c r="A351" s="359" t="s">
        <v>87</v>
      </c>
      <c r="B351" s="360" t="s">
        <v>279</v>
      </c>
      <c r="C351" s="69"/>
      <c r="D351" s="184" t="s">
        <v>280</v>
      </c>
      <c r="E351" s="184"/>
      <c r="F351" s="184"/>
      <c r="G351" s="184"/>
      <c r="H351" s="184"/>
      <c r="I351" s="184"/>
      <c r="J351" s="184"/>
      <c r="K351" s="184"/>
      <c r="L351" s="191"/>
    </row>
    <row r="352" spans="1:12" x14ac:dyDescent="0.25">
      <c r="A352" s="359" t="s">
        <v>90</v>
      </c>
      <c r="B352" s="360" t="s">
        <v>91</v>
      </c>
      <c r="C352" s="69"/>
      <c r="D352" s="184" t="s">
        <v>92</v>
      </c>
      <c r="E352" s="184"/>
      <c r="F352" s="184"/>
      <c r="G352" s="184"/>
      <c r="H352" s="184"/>
      <c r="I352" s="184"/>
      <c r="J352" s="184"/>
      <c r="K352" s="184"/>
      <c r="L352" s="191"/>
    </row>
    <row r="353" spans="1:12" x14ac:dyDescent="0.25">
      <c r="A353" s="359" t="s">
        <v>93</v>
      </c>
      <c r="B353" s="360" t="s">
        <v>126</v>
      </c>
      <c r="C353" s="69"/>
      <c r="D353" s="184" t="s">
        <v>281</v>
      </c>
      <c r="E353" s="184"/>
      <c r="F353" s="184"/>
      <c r="G353" s="184"/>
      <c r="H353" s="184"/>
      <c r="I353" s="184"/>
      <c r="J353" s="184"/>
      <c r="K353" s="184"/>
      <c r="L353" s="191"/>
    </row>
    <row r="354" spans="1:12" x14ac:dyDescent="0.25">
      <c r="A354" s="361"/>
      <c r="B354" s="361"/>
      <c r="C354" s="361"/>
      <c r="D354" s="184"/>
      <c r="E354" s="184"/>
      <c r="F354" s="184"/>
      <c r="G354" s="184"/>
      <c r="H354" s="184"/>
      <c r="I354" s="184"/>
      <c r="J354" s="184"/>
      <c r="K354" s="184"/>
      <c r="L354" s="191"/>
    </row>
    <row r="355" spans="1:12" x14ac:dyDescent="0.25">
      <c r="A355" s="361"/>
      <c r="B355" s="361"/>
      <c r="C355" s="399">
        <v>130400</v>
      </c>
      <c r="D355" s="365" t="s">
        <v>96</v>
      </c>
      <c r="E355" s="365" t="s">
        <v>317</v>
      </c>
      <c r="F355" s="184"/>
      <c r="G355" s="184"/>
      <c r="H355" s="184"/>
      <c r="I355" s="184"/>
      <c r="J355" s="184"/>
      <c r="K355" s="184"/>
      <c r="L355" s="191"/>
    </row>
    <row r="356" spans="1:12" x14ac:dyDescent="0.25">
      <c r="A356" s="361"/>
      <c r="B356" s="361"/>
      <c r="C356" s="399"/>
      <c r="D356" s="365"/>
      <c r="E356" s="365"/>
      <c r="F356" s="184"/>
      <c r="G356" s="184"/>
      <c r="H356" s="184"/>
      <c r="I356" s="184"/>
      <c r="J356" s="184"/>
      <c r="K356" s="184"/>
      <c r="L356" s="191"/>
    </row>
    <row r="357" spans="1:12" x14ac:dyDescent="0.25">
      <c r="A357" s="183" t="s">
        <v>99</v>
      </c>
      <c r="B357" s="180" t="s">
        <v>100</v>
      </c>
      <c r="C357" s="180" t="s">
        <v>101</v>
      </c>
      <c r="D357" s="64" t="s">
        <v>102</v>
      </c>
      <c r="E357" s="64"/>
      <c r="F357" s="64"/>
      <c r="G357" s="64"/>
      <c r="H357" s="64"/>
      <c r="I357" s="64"/>
      <c r="J357" s="64"/>
      <c r="K357" s="193">
        <f t="shared" ref="K357:K365" si="60">L357/12</f>
        <v>26458.820000000003</v>
      </c>
      <c r="L357" s="369">
        <v>317505.84000000003</v>
      </c>
    </row>
    <row r="358" spans="1:12" x14ac:dyDescent="0.25">
      <c r="A358" s="183" t="s">
        <v>99</v>
      </c>
      <c r="B358" s="180" t="s">
        <v>106</v>
      </c>
      <c r="C358" s="180" t="s">
        <v>101</v>
      </c>
      <c r="D358" s="64" t="s">
        <v>107</v>
      </c>
      <c r="E358" s="64"/>
      <c r="F358" s="64"/>
      <c r="G358" s="64"/>
      <c r="H358" s="64"/>
      <c r="I358" s="64"/>
      <c r="J358" s="64"/>
      <c r="K358" s="193">
        <f t="shared" si="60"/>
        <v>3263.24</v>
      </c>
      <c r="L358" s="369">
        <v>39158.879999999997</v>
      </c>
    </row>
    <row r="359" spans="1:12" x14ac:dyDescent="0.25">
      <c r="A359" s="183" t="s">
        <v>99</v>
      </c>
      <c r="B359" s="180" t="s">
        <v>108</v>
      </c>
      <c r="C359" s="180" t="s">
        <v>101</v>
      </c>
      <c r="D359" s="64" t="s">
        <v>109</v>
      </c>
      <c r="E359" s="64"/>
      <c r="F359" s="64"/>
      <c r="G359" s="64"/>
      <c r="H359" s="64"/>
      <c r="I359" s="64"/>
      <c r="J359" s="64"/>
      <c r="K359" s="193">
        <f t="shared" si="60"/>
        <v>8534.18</v>
      </c>
      <c r="L359" s="369">
        <v>102410.16</v>
      </c>
    </row>
    <row r="360" spans="1:12" x14ac:dyDescent="0.25">
      <c r="A360" s="183" t="s">
        <v>99</v>
      </c>
      <c r="B360" s="180" t="s">
        <v>110</v>
      </c>
      <c r="C360" s="180" t="s">
        <v>101</v>
      </c>
      <c r="D360" s="64" t="s">
        <v>111</v>
      </c>
      <c r="E360" s="64"/>
      <c r="F360" s="64"/>
      <c r="G360" s="64"/>
      <c r="H360" s="64"/>
      <c r="I360" s="64"/>
      <c r="J360" s="64"/>
      <c r="K360" s="193">
        <f t="shared" si="60"/>
        <v>1701</v>
      </c>
      <c r="L360" s="369">
        <v>20412</v>
      </c>
    </row>
    <row r="361" spans="1:12" x14ac:dyDescent="0.25">
      <c r="A361" s="183" t="s">
        <v>99</v>
      </c>
      <c r="B361" s="180" t="s">
        <v>112</v>
      </c>
      <c r="C361" s="180" t="s">
        <v>101</v>
      </c>
      <c r="D361" s="64" t="s">
        <v>113</v>
      </c>
      <c r="E361" s="64"/>
      <c r="F361" s="64"/>
      <c r="G361" s="64"/>
      <c r="H361" s="64"/>
      <c r="I361" s="64"/>
      <c r="J361" s="64"/>
      <c r="K361" s="193">
        <f t="shared" si="60"/>
        <v>643.96833333333336</v>
      </c>
      <c r="L361" s="369">
        <v>7727.62</v>
      </c>
    </row>
    <row r="362" spans="1:12" x14ac:dyDescent="0.25">
      <c r="A362" s="183" t="s">
        <v>99</v>
      </c>
      <c r="B362" s="180" t="s">
        <v>114</v>
      </c>
      <c r="C362" s="180" t="s">
        <v>101</v>
      </c>
      <c r="D362" s="64" t="s">
        <v>115</v>
      </c>
      <c r="E362" s="64"/>
      <c r="F362" s="64"/>
      <c r="G362" s="64"/>
      <c r="H362" s="64"/>
      <c r="I362" s="64"/>
      <c r="J362" s="64"/>
      <c r="K362" s="193">
        <f t="shared" si="60"/>
        <v>6474.6374999999998</v>
      </c>
      <c r="L362" s="369">
        <v>77695.649999999994</v>
      </c>
    </row>
    <row r="363" spans="1:12" x14ac:dyDescent="0.25">
      <c r="A363" s="183" t="s">
        <v>99</v>
      </c>
      <c r="B363" s="180" t="s">
        <v>117</v>
      </c>
      <c r="C363" s="180" t="s">
        <v>101</v>
      </c>
      <c r="D363" s="64" t="s">
        <v>118</v>
      </c>
      <c r="E363" s="64"/>
      <c r="F363" s="64"/>
      <c r="G363" s="64"/>
      <c r="H363" s="64"/>
      <c r="I363" s="64"/>
      <c r="J363" s="64"/>
      <c r="K363" s="193">
        <f t="shared" si="60"/>
        <v>3045.5400000000004</v>
      </c>
      <c r="L363" s="369">
        <v>36546.480000000003</v>
      </c>
    </row>
    <row r="364" spans="1:12" x14ac:dyDescent="0.25">
      <c r="A364" s="183" t="s">
        <v>99</v>
      </c>
      <c r="B364" s="180" t="s">
        <v>119</v>
      </c>
      <c r="C364" s="180" t="s">
        <v>101</v>
      </c>
      <c r="D364" s="64" t="s">
        <v>120</v>
      </c>
      <c r="E364" s="64"/>
      <c r="F364" s="64"/>
      <c r="G364" s="64"/>
      <c r="H364" s="64"/>
      <c r="I364" s="64"/>
      <c r="J364" s="64"/>
      <c r="K364" s="193">
        <f t="shared" si="60"/>
        <v>3800</v>
      </c>
      <c r="L364" s="369">
        <v>45600</v>
      </c>
    </row>
    <row r="365" spans="1:12" x14ac:dyDescent="0.25">
      <c r="A365" s="183" t="s">
        <v>99</v>
      </c>
      <c r="B365" s="180" t="s">
        <v>121</v>
      </c>
      <c r="C365" s="180" t="s">
        <v>101</v>
      </c>
      <c r="D365" s="64" t="s">
        <v>122</v>
      </c>
      <c r="E365" s="64"/>
      <c r="F365" s="64"/>
      <c r="G365" s="64"/>
      <c r="H365" s="64"/>
      <c r="I365" s="64"/>
      <c r="J365" s="64"/>
      <c r="K365" s="193">
        <f t="shared" si="60"/>
        <v>1851.6666666666667</v>
      </c>
      <c r="L365" s="369">
        <v>22220</v>
      </c>
    </row>
    <row r="366" spans="1:12" x14ac:dyDescent="0.25">
      <c r="A366" s="361"/>
      <c r="B366" s="69"/>
      <c r="C366" s="361"/>
      <c r="D366" s="181"/>
      <c r="E366" s="184" t="s">
        <v>123</v>
      </c>
      <c r="F366" s="184"/>
      <c r="G366" s="184"/>
      <c r="H366" s="184"/>
      <c r="I366" s="184" t="s">
        <v>124</v>
      </c>
      <c r="J366" s="184"/>
      <c r="K366" s="191">
        <f t="shared" ref="K366:L366" si="61">SUM(K357:K365)</f>
        <v>55773.052499999998</v>
      </c>
      <c r="L366" s="384">
        <f t="shared" si="61"/>
        <v>669276.63</v>
      </c>
    </row>
    <row r="367" spans="1:12" x14ac:dyDescent="0.25">
      <c r="A367" s="361"/>
      <c r="B367" s="69"/>
      <c r="C367" s="361"/>
      <c r="D367" s="181"/>
      <c r="E367" s="184"/>
      <c r="F367" s="184"/>
      <c r="G367" s="184"/>
      <c r="H367" s="184"/>
      <c r="I367" s="184"/>
      <c r="J367" s="184"/>
      <c r="K367" s="191"/>
      <c r="L367" s="191"/>
    </row>
    <row r="368" spans="1:12" x14ac:dyDescent="0.25">
      <c r="A368" s="183" t="s">
        <v>99</v>
      </c>
      <c r="B368" s="180">
        <v>2111</v>
      </c>
      <c r="C368" s="180" t="s">
        <v>101</v>
      </c>
      <c r="D368" s="64" t="s">
        <v>125</v>
      </c>
      <c r="E368" s="184"/>
      <c r="F368" s="184"/>
      <c r="G368" s="184"/>
      <c r="H368" s="184"/>
      <c r="I368" s="184"/>
      <c r="J368" s="184"/>
      <c r="K368" s="74">
        <f t="shared" ref="K368:K369" si="62">L368/12</f>
        <v>833.66666666666663</v>
      </c>
      <c r="L368" s="190">
        <v>10004</v>
      </c>
    </row>
    <row r="369" spans="1:12" x14ac:dyDescent="0.25">
      <c r="A369" s="183" t="s">
        <v>99</v>
      </c>
      <c r="B369" s="180">
        <v>2161</v>
      </c>
      <c r="C369" s="180" t="s">
        <v>101</v>
      </c>
      <c r="D369" s="64" t="s">
        <v>128</v>
      </c>
      <c r="E369" s="184"/>
      <c r="F369" s="184"/>
      <c r="G369" s="184"/>
      <c r="H369" s="184"/>
      <c r="I369" s="184"/>
      <c r="J369" s="184"/>
      <c r="K369" s="74">
        <f t="shared" si="62"/>
        <v>1169</v>
      </c>
      <c r="L369" s="190">
        <v>14028</v>
      </c>
    </row>
    <row r="370" spans="1:12" x14ac:dyDescent="0.25">
      <c r="A370" s="361"/>
      <c r="B370" s="69"/>
      <c r="C370" s="361"/>
      <c r="D370" s="181"/>
      <c r="E370" s="184" t="s">
        <v>123</v>
      </c>
      <c r="F370" s="184"/>
      <c r="G370" s="184"/>
      <c r="H370" s="184"/>
      <c r="I370" s="184" t="s">
        <v>124</v>
      </c>
      <c r="J370" s="184"/>
      <c r="K370" s="384">
        <f t="shared" ref="K370:L370" si="63">SUM(K368:K369)</f>
        <v>2002.6666666666665</v>
      </c>
      <c r="L370" s="384">
        <f t="shared" si="63"/>
        <v>24032</v>
      </c>
    </row>
    <row r="371" spans="1:12" x14ac:dyDescent="0.25">
      <c r="A371" s="361"/>
      <c r="B371" s="69"/>
      <c r="C371" s="361"/>
      <c r="D371" s="181"/>
      <c r="E371" s="184"/>
      <c r="F371" s="184"/>
      <c r="G371" s="184"/>
      <c r="H371" s="184"/>
      <c r="I371" s="184"/>
      <c r="J371" s="184"/>
      <c r="K371" s="384"/>
      <c r="L371" s="384"/>
    </row>
    <row r="372" spans="1:12" x14ac:dyDescent="0.25">
      <c r="A372" s="183" t="s">
        <v>99</v>
      </c>
      <c r="B372" s="180">
        <v>3111</v>
      </c>
      <c r="C372" s="180" t="s">
        <v>101</v>
      </c>
      <c r="D372" s="64" t="s">
        <v>152</v>
      </c>
      <c r="E372" s="184"/>
      <c r="F372" s="184"/>
      <c r="G372" s="184"/>
      <c r="H372" s="184"/>
      <c r="I372" s="184"/>
      <c r="J372" s="184"/>
      <c r="K372" s="74">
        <f t="shared" ref="K372:K374" si="64">L372/12</f>
        <v>15000.333333333334</v>
      </c>
      <c r="L372" s="190">
        <v>180004</v>
      </c>
    </row>
    <row r="373" spans="1:12" x14ac:dyDescent="0.25">
      <c r="A373" s="183" t="s">
        <v>99</v>
      </c>
      <c r="B373" s="180">
        <v>3131</v>
      </c>
      <c r="C373" s="180" t="s">
        <v>101</v>
      </c>
      <c r="D373" s="64" t="s">
        <v>155</v>
      </c>
      <c r="E373" s="184"/>
      <c r="F373" s="184"/>
      <c r="G373" s="184"/>
      <c r="H373" s="184"/>
      <c r="I373" s="184"/>
      <c r="J373" s="184"/>
      <c r="K373" s="74">
        <f t="shared" si="64"/>
        <v>9439.25</v>
      </c>
      <c r="L373" s="190">
        <v>113271</v>
      </c>
    </row>
    <row r="374" spans="1:12" x14ac:dyDescent="0.25">
      <c r="A374" s="183" t="s">
        <v>99</v>
      </c>
      <c r="B374" s="180">
        <v>3581</v>
      </c>
      <c r="C374" s="180" t="s">
        <v>101</v>
      </c>
      <c r="D374" s="64" t="s">
        <v>274</v>
      </c>
      <c r="E374" s="184"/>
      <c r="F374" s="184"/>
      <c r="G374" s="184"/>
      <c r="H374" s="184"/>
      <c r="I374" s="184"/>
      <c r="J374" s="184"/>
      <c r="K374" s="74">
        <f t="shared" si="64"/>
        <v>1876.5</v>
      </c>
      <c r="L374" s="190">
        <v>22518</v>
      </c>
    </row>
    <row r="375" spans="1:12" x14ac:dyDescent="0.25">
      <c r="A375" s="361"/>
      <c r="B375" s="361"/>
      <c r="C375" s="361"/>
      <c r="D375" s="184"/>
      <c r="E375" s="184" t="s">
        <v>123</v>
      </c>
      <c r="F375" s="184"/>
      <c r="G375" s="184"/>
      <c r="H375" s="184"/>
      <c r="I375" s="184" t="s">
        <v>124</v>
      </c>
      <c r="J375" s="184"/>
      <c r="K375" s="384">
        <f t="shared" ref="K375:L375" si="65">SUM(K372:K374)</f>
        <v>26316.083333333336</v>
      </c>
      <c r="L375" s="384">
        <f t="shared" si="65"/>
        <v>315793</v>
      </c>
    </row>
    <row r="376" spans="1:12" x14ac:dyDescent="0.25">
      <c r="A376" s="183"/>
      <c r="B376" s="183"/>
      <c r="C376" s="183"/>
      <c r="D376" s="181"/>
      <c r="E376" s="181"/>
      <c r="F376" s="181"/>
      <c r="G376" s="181"/>
      <c r="H376" s="181"/>
      <c r="I376" s="181"/>
      <c r="J376" s="181"/>
      <c r="K376" s="181"/>
      <c r="L376" s="384"/>
    </row>
    <row r="377" spans="1:12" x14ac:dyDescent="0.25">
      <c r="A377" s="361"/>
      <c r="B377" s="361"/>
      <c r="C377" s="361"/>
      <c r="D377" s="184"/>
      <c r="E377" s="184" t="s">
        <v>146</v>
      </c>
      <c r="F377" s="184"/>
      <c r="G377" s="184"/>
      <c r="H377" s="184"/>
      <c r="I377" s="184" t="s">
        <v>186</v>
      </c>
      <c r="J377" s="184"/>
      <c r="K377" s="191">
        <f t="shared" ref="K377" si="66">SUM(K375,K370,K366)</f>
        <v>84091.802500000005</v>
      </c>
      <c r="L377" s="191">
        <f>SUM(L375,L370,L366)</f>
        <v>1009101.63</v>
      </c>
    </row>
    <row r="378" spans="1:12" x14ac:dyDescent="0.25">
      <c r="A378" s="361"/>
      <c r="B378" s="361"/>
      <c r="C378" s="361"/>
      <c r="D378" s="184"/>
      <c r="E378" s="184"/>
      <c r="F378" s="184"/>
      <c r="G378" s="184"/>
      <c r="H378" s="184"/>
      <c r="I378" s="184"/>
      <c r="J378" s="184"/>
      <c r="K378" s="191"/>
      <c r="L378" s="191"/>
    </row>
    <row r="379" spans="1:12" x14ac:dyDescent="0.25">
      <c r="A379" s="359" t="s">
        <v>82</v>
      </c>
      <c r="B379" s="360" t="s">
        <v>245</v>
      </c>
      <c r="C379" s="69"/>
      <c r="D379" s="184" t="s">
        <v>193</v>
      </c>
      <c r="E379" s="184"/>
      <c r="F379" s="184"/>
      <c r="G379" s="184"/>
      <c r="H379" s="184"/>
      <c r="I379" s="184"/>
      <c r="J379" s="184"/>
      <c r="K379" s="191"/>
      <c r="L379" s="191"/>
    </row>
    <row r="380" spans="1:12" x14ac:dyDescent="0.25">
      <c r="A380" s="359" t="s">
        <v>84</v>
      </c>
      <c r="B380" s="360" t="s">
        <v>245</v>
      </c>
      <c r="C380" s="69"/>
      <c r="D380" s="184" t="s">
        <v>276</v>
      </c>
      <c r="E380" s="184"/>
      <c r="F380" s="184"/>
      <c r="G380" s="184"/>
      <c r="H380" s="184"/>
      <c r="I380" s="184"/>
      <c r="J380" s="184"/>
      <c r="K380" s="191"/>
      <c r="L380" s="191"/>
    </row>
    <row r="381" spans="1:12" x14ac:dyDescent="0.25">
      <c r="A381" s="359" t="s">
        <v>87</v>
      </c>
      <c r="B381" s="360" t="s">
        <v>279</v>
      </c>
      <c r="C381" s="69"/>
      <c r="D381" s="184" t="s">
        <v>280</v>
      </c>
      <c r="E381" s="184"/>
      <c r="F381" s="184"/>
      <c r="G381" s="184"/>
      <c r="H381" s="184"/>
      <c r="I381" s="184"/>
      <c r="J381" s="184"/>
      <c r="K381" s="191"/>
      <c r="L381" s="191"/>
    </row>
    <row r="382" spans="1:12" x14ac:dyDescent="0.25">
      <c r="A382" s="359" t="s">
        <v>90</v>
      </c>
      <c r="B382" s="360" t="s">
        <v>91</v>
      </c>
      <c r="C382" s="69"/>
      <c r="D382" s="184" t="s">
        <v>92</v>
      </c>
      <c r="E382" s="184"/>
      <c r="F382" s="184"/>
      <c r="G382" s="184"/>
      <c r="H382" s="184"/>
      <c r="I382" s="184"/>
      <c r="J382" s="184"/>
      <c r="K382" s="191"/>
      <c r="L382" s="191"/>
    </row>
    <row r="383" spans="1:12" x14ac:dyDescent="0.25">
      <c r="A383" s="359" t="s">
        <v>93</v>
      </c>
      <c r="B383" s="360" t="s">
        <v>126</v>
      </c>
      <c r="C383" s="69"/>
      <c r="D383" s="184" t="s">
        <v>281</v>
      </c>
      <c r="E383" s="184"/>
      <c r="F383" s="184"/>
      <c r="G383" s="184"/>
      <c r="H383" s="184"/>
      <c r="I383" s="184"/>
      <c r="J383" s="184"/>
      <c r="K383" s="191"/>
      <c r="L383" s="191"/>
    </row>
    <row r="384" spans="1:12" x14ac:dyDescent="0.25">
      <c r="A384" s="361"/>
      <c r="B384" s="361"/>
      <c r="C384" s="361"/>
      <c r="D384" s="184"/>
      <c r="E384" s="184"/>
      <c r="F384" s="184"/>
      <c r="G384" s="184"/>
      <c r="H384" s="184"/>
      <c r="I384" s="184"/>
      <c r="J384" s="184"/>
      <c r="K384" s="184"/>
      <c r="L384" s="191"/>
    </row>
    <row r="385" spans="1:12" x14ac:dyDescent="0.25">
      <c r="A385" s="361"/>
      <c r="B385" s="361"/>
      <c r="C385" s="399">
        <v>130500</v>
      </c>
      <c r="D385" s="365" t="s">
        <v>96</v>
      </c>
      <c r="E385" s="365" t="s">
        <v>323</v>
      </c>
      <c r="F385" s="365"/>
      <c r="G385" s="184"/>
      <c r="H385" s="184"/>
      <c r="I385" s="184"/>
      <c r="J385" s="184"/>
      <c r="K385" s="184"/>
      <c r="L385" s="191"/>
    </row>
    <row r="386" spans="1:12" x14ac:dyDescent="0.25">
      <c r="A386" s="361"/>
      <c r="B386" s="361"/>
      <c r="C386" s="399"/>
      <c r="D386" s="365"/>
      <c r="E386" s="365"/>
      <c r="F386" s="365"/>
      <c r="G386" s="184"/>
      <c r="H386" s="184"/>
      <c r="I386" s="184"/>
      <c r="J386" s="184"/>
      <c r="K386" s="184"/>
      <c r="L386" s="191"/>
    </row>
    <row r="387" spans="1:12" x14ac:dyDescent="0.25">
      <c r="A387" s="183" t="s">
        <v>99</v>
      </c>
      <c r="B387" s="180" t="s">
        <v>106</v>
      </c>
      <c r="C387" s="180" t="s">
        <v>101</v>
      </c>
      <c r="D387" s="64" t="s">
        <v>107</v>
      </c>
      <c r="E387" s="64"/>
      <c r="F387" s="64"/>
      <c r="G387" s="64"/>
      <c r="H387" s="64"/>
      <c r="I387" s="64"/>
      <c r="J387" s="64"/>
      <c r="K387" s="193">
        <f t="shared" ref="K387:K391" si="67">L387/12</f>
        <v>10799.82</v>
      </c>
      <c r="L387" s="396">
        <v>129597.84</v>
      </c>
    </row>
    <row r="388" spans="1:12" x14ac:dyDescent="0.25">
      <c r="A388" s="183" t="s">
        <v>99</v>
      </c>
      <c r="B388" s="180" t="s">
        <v>112</v>
      </c>
      <c r="C388" s="180" t="s">
        <v>101</v>
      </c>
      <c r="D388" s="64" t="s">
        <v>113</v>
      </c>
      <c r="E388" s="64"/>
      <c r="F388" s="64"/>
      <c r="G388" s="64"/>
      <c r="H388" s="64"/>
      <c r="I388" s="64"/>
      <c r="J388" s="64"/>
      <c r="K388" s="193">
        <f t="shared" si="67"/>
        <v>233.99333333333334</v>
      </c>
      <c r="L388" s="396">
        <v>2807.92</v>
      </c>
    </row>
    <row r="389" spans="1:12" x14ac:dyDescent="0.25">
      <c r="A389" s="183" t="s">
        <v>99</v>
      </c>
      <c r="B389" s="180" t="s">
        <v>114</v>
      </c>
      <c r="C389" s="180" t="s">
        <v>101</v>
      </c>
      <c r="D389" s="64" t="s">
        <v>115</v>
      </c>
      <c r="E389" s="64"/>
      <c r="F389" s="64"/>
      <c r="G389" s="64"/>
      <c r="H389" s="64"/>
      <c r="I389" s="64"/>
      <c r="J389" s="64"/>
      <c r="K389" s="193">
        <f t="shared" si="67"/>
        <v>2278.5099999999998</v>
      </c>
      <c r="L389" s="396">
        <v>27342.12</v>
      </c>
    </row>
    <row r="390" spans="1:12" x14ac:dyDescent="0.25">
      <c r="A390" s="183" t="s">
        <v>99</v>
      </c>
      <c r="B390" s="180" t="s">
        <v>117</v>
      </c>
      <c r="C390" s="180" t="s">
        <v>101</v>
      </c>
      <c r="D390" s="64" t="s">
        <v>118</v>
      </c>
      <c r="E390" s="64"/>
      <c r="F390" s="64"/>
      <c r="G390" s="64"/>
      <c r="H390" s="64"/>
      <c r="I390" s="64"/>
      <c r="J390" s="64"/>
      <c r="K390" s="193">
        <f t="shared" si="67"/>
        <v>2871.24</v>
      </c>
      <c r="L390" s="396">
        <v>34454.879999999997</v>
      </c>
    </row>
    <row r="391" spans="1:12" x14ac:dyDescent="0.25">
      <c r="A391" s="183" t="s">
        <v>99</v>
      </c>
      <c r="B391" s="180" t="s">
        <v>121</v>
      </c>
      <c r="C391" s="180" t="s">
        <v>101</v>
      </c>
      <c r="D391" s="64" t="s">
        <v>122</v>
      </c>
      <c r="E391" s="64"/>
      <c r="F391" s="64"/>
      <c r="G391" s="64"/>
      <c r="H391" s="64"/>
      <c r="I391" s="64"/>
      <c r="J391" s="64"/>
      <c r="K391" s="193">
        <f t="shared" si="67"/>
        <v>458.33333333333331</v>
      </c>
      <c r="L391" s="396">
        <v>5500</v>
      </c>
    </row>
    <row r="392" spans="1:12" x14ac:dyDescent="0.25">
      <c r="A392" s="361"/>
      <c r="B392" s="69"/>
      <c r="C392" s="361"/>
      <c r="D392" s="181"/>
      <c r="E392" s="184" t="s">
        <v>123</v>
      </c>
      <c r="F392" s="184"/>
      <c r="G392" s="184"/>
      <c r="H392" s="184"/>
      <c r="I392" s="184" t="s">
        <v>124</v>
      </c>
      <c r="J392" s="184"/>
      <c r="K392" s="384">
        <f t="shared" ref="K392:L392" si="68">SUM(K387:K391)</f>
        <v>16641.896666666667</v>
      </c>
      <c r="L392" s="384">
        <f t="shared" si="68"/>
        <v>199702.76</v>
      </c>
    </row>
    <row r="393" spans="1:12" x14ac:dyDescent="0.25">
      <c r="A393" s="361"/>
      <c r="B393" s="69"/>
      <c r="C393" s="361"/>
      <c r="D393" s="181"/>
      <c r="E393" s="184"/>
      <c r="F393" s="184"/>
      <c r="G393" s="184"/>
      <c r="H393" s="184"/>
      <c r="I393" s="184"/>
      <c r="J393" s="184"/>
      <c r="K393" s="184"/>
      <c r="L393" s="74"/>
    </row>
    <row r="394" spans="1:12" x14ac:dyDescent="0.25">
      <c r="A394" s="183" t="s">
        <v>99</v>
      </c>
      <c r="B394" s="180">
        <v>2111</v>
      </c>
      <c r="C394" s="180" t="s">
        <v>101</v>
      </c>
      <c r="D394" s="64" t="s">
        <v>125</v>
      </c>
      <c r="E394" s="184"/>
      <c r="F394" s="184"/>
      <c r="G394" s="184"/>
      <c r="H394" s="184"/>
      <c r="I394" s="184"/>
      <c r="J394" s="184"/>
      <c r="K394" s="74">
        <f t="shared" ref="K394:K395" si="69">L394/12</f>
        <v>992.23333333333323</v>
      </c>
      <c r="L394" s="190">
        <v>11906.8</v>
      </c>
    </row>
    <row r="395" spans="1:12" x14ac:dyDescent="0.25">
      <c r="A395" s="183" t="s">
        <v>99</v>
      </c>
      <c r="B395" s="180">
        <v>2161</v>
      </c>
      <c r="C395" s="180" t="s">
        <v>101</v>
      </c>
      <c r="D395" s="64" t="s">
        <v>128</v>
      </c>
      <c r="E395" s="184"/>
      <c r="F395" s="184"/>
      <c r="G395" s="184"/>
      <c r="H395" s="184"/>
      <c r="I395" s="184"/>
      <c r="J395" s="184"/>
      <c r="K395" s="74">
        <f t="shared" si="69"/>
        <v>584</v>
      </c>
      <c r="L395" s="190">
        <v>7008</v>
      </c>
    </row>
    <row r="396" spans="1:12" x14ac:dyDescent="0.25">
      <c r="A396" s="361"/>
      <c r="B396" s="69"/>
      <c r="C396" s="361"/>
      <c r="D396" s="181"/>
      <c r="E396" s="184" t="s">
        <v>123</v>
      </c>
      <c r="F396" s="184"/>
      <c r="G396" s="184"/>
      <c r="H396" s="184"/>
      <c r="I396" s="184" t="s">
        <v>124</v>
      </c>
      <c r="J396" s="184"/>
      <c r="K396" s="384">
        <f t="shared" ref="K396:L396" si="70">SUM(K394:K395)</f>
        <v>1576.2333333333331</v>
      </c>
      <c r="L396" s="384">
        <f t="shared" si="70"/>
        <v>18914.8</v>
      </c>
    </row>
    <row r="397" spans="1:12" x14ac:dyDescent="0.25">
      <c r="A397" s="361"/>
      <c r="B397" s="69"/>
      <c r="C397" s="361"/>
      <c r="D397" s="181"/>
      <c r="E397" s="184"/>
      <c r="F397" s="184"/>
      <c r="G397" s="184"/>
      <c r="H397" s="184"/>
      <c r="I397" s="184"/>
      <c r="J397" s="184"/>
      <c r="K397" s="184"/>
      <c r="L397" s="384"/>
    </row>
    <row r="398" spans="1:12" x14ac:dyDescent="0.25">
      <c r="A398" s="183" t="s">
        <v>99</v>
      </c>
      <c r="B398" s="180">
        <v>3111</v>
      </c>
      <c r="C398" s="180" t="s">
        <v>101</v>
      </c>
      <c r="D398" s="64" t="s">
        <v>152</v>
      </c>
      <c r="E398" s="184"/>
      <c r="F398" s="184"/>
      <c r="G398" s="184"/>
      <c r="H398" s="184"/>
      <c r="I398" s="184"/>
      <c r="J398" s="184"/>
      <c r="K398" s="74">
        <f t="shared" ref="K398:K401" si="71">L398/12</f>
        <v>8668.6666666666661</v>
      </c>
      <c r="L398" s="190">
        <v>104024</v>
      </c>
    </row>
    <row r="399" spans="1:12" x14ac:dyDescent="0.25">
      <c r="A399" s="183" t="s">
        <v>99</v>
      </c>
      <c r="B399" s="180">
        <v>3131</v>
      </c>
      <c r="C399" s="180" t="s">
        <v>101</v>
      </c>
      <c r="D399" s="64" t="s">
        <v>155</v>
      </c>
      <c r="E399" s="184"/>
      <c r="F399" s="184"/>
      <c r="G399" s="184"/>
      <c r="H399" s="184"/>
      <c r="I399" s="184"/>
      <c r="J399" s="184"/>
      <c r="K399" s="74">
        <f t="shared" si="71"/>
        <v>4939</v>
      </c>
      <c r="L399" s="190">
        <v>59268</v>
      </c>
    </row>
    <row r="400" spans="1:12" x14ac:dyDescent="0.25">
      <c r="A400" s="183" t="s">
        <v>99</v>
      </c>
      <c r="B400" s="180">
        <v>3141</v>
      </c>
      <c r="C400" s="180" t="s">
        <v>101</v>
      </c>
      <c r="D400" s="64" t="s">
        <v>156</v>
      </c>
      <c r="E400" s="184"/>
      <c r="F400" s="184"/>
      <c r="G400" s="184"/>
      <c r="H400" s="184"/>
      <c r="I400" s="184"/>
      <c r="J400" s="184"/>
      <c r="K400" s="74">
        <f t="shared" si="71"/>
        <v>360</v>
      </c>
      <c r="L400" s="190">
        <v>4320</v>
      </c>
    </row>
    <row r="401" spans="1:12" x14ac:dyDescent="0.25">
      <c r="A401" s="183" t="s">
        <v>99</v>
      </c>
      <c r="B401" s="180">
        <v>3581</v>
      </c>
      <c r="C401" s="180" t="s">
        <v>101</v>
      </c>
      <c r="D401" s="64" t="s">
        <v>274</v>
      </c>
      <c r="E401" s="184"/>
      <c r="F401" s="184"/>
      <c r="G401" s="184"/>
      <c r="H401" s="184"/>
      <c r="I401" s="184"/>
      <c r="J401" s="184"/>
      <c r="K401" s="74">
        <f t="shared" si="71"/>
        <v>2439</v>
      </c>
      <c r="L401" s="190">
        <v>29268</v>
      </c>
    </row>
    <row r="402" spans="1:12" x14ac:dyDescent="0.25">
      <c r="A402" s="361"/>
      <c r="B402" s="361"/>
      <c r="C402" s="361"/>
      <c r="D402" s="184"/>
      <c r="E402" s="184" t="s">
        <v>123</v>
      </c>
      <c r="F402" s="184"/>
      <c r="G402" s="184"/>
      <c r="H402" s="184"/>
      <c r="I402" s="184" t="s">
        <v>124</v>
      </c>
      <c r="J402" s="184"/>
      <c r="K402" s="384">
        <f t="shared" ref="K402:L402" si="72">SUM(K398:K401)</f>
        <v>16406.666666666664</v>
      </c>
      <c r="L402" s="384">
        <f t="shared" si="72"/>
        <v>196880</v>
      </c>
    </row>
    <row r="403" spans="1:12" x14ac:dyDescent="0.25">
      <c r="A403" s="361"/>
      <c r="B403" s="361"/>
      <c r="C403" s="361"/>
      <c r="D403" s="184"/>
      <c r="E403" s="184"/>
      <c r="F403" s="184"/>
      <c r="G403" s="184"/>
      <c r="H403" s="184"/>
      <c r="I403" s="184"/>
      <c r="J403" s="184"/>
      <c r="K403" s="184"/>
      <c r="L403" s="191"/>
    </row>
    <row r="404" spans="1:12" x14ac:dyDescent="0.25">
      <c r="A404" s="361"/>
      <c r="B404" s="361"/>
      <c r="C404" s="361"/>
      <c r="D404" s="184"/>
      <c r="E404" s="184" t="s">
        <v>146</v>
      </c>
      <c r="F404" s="184"/>
      <c r="G404" s="184"/>
      <c r="H404" s="184"/>
      <c r="I404" s="184" t="s">
        <v>186</v>
      </c>
      <c r="J404" s="184"/>
      <c r="K404" s="191">
        <f>SUM(K402,K396,K392)</f>
        <v>34624.796666666662</v>
      </c>
      <c r="L404" s="191">
        <f>SUM(L402,L396,L392)</f>
        <v>415497.56</v>
      </c>
    </row>
    <row r="405" spans="1:12" x14ac:dyDescent="0.25">
      <c r="A405" s="361"/>
      <c r="B405" s="361"/>
      <c r="C405" s="361"/>
      <c r="D405" s="184"/>
      <c r="E405" s="184"/>
      <c r="F405" s="184"/>
      <c r="G405" s="184"/>
      <c r="H405" s="184"/>
      <c r="I405" s="184"/>
      <c r="J405" s="184"/>
      <c r="K405" s="191"/>
      <c r="L405" s="191"/>
    </row>
    <row r="406" spans="1:12" x14ac:dyDescent="0.25">
      <c r="A406" s="359" t="s">
        <v>82</v>
      </c>
      <c r="B406" s="360" t="s">
        <v>245</v>
      </c>
      <c r="C406" s="69"/>
      <c r="D406" s="184" t="s">
        <v>193</v>
      </c>
      <c r="E406" s="184"/>
      <c r="F406" s="184"/>
      <c r="G406" s="184"/>
      <c r="H406" s="184"/>
      <c r="I406" s="184"/>
      <c r="J406" s="184"/>
      <c r="K406" s="191"/>
      <c r="L406" s="191"/>
    </row>
    <row r="407" spans="1:12" x14ac:dyDescent="0.25">
      <c r="A407" s="359" t="s">
        <v>84</v>
      </c>
      <c r="B407" s="360" t="s">
        <v>245</v>
      </c>
      <c r="C407" s="69"/>
      <c r="D407" s="184" t="s">
        <v>276</v>
      </c>
      <c r="E407" s="184"/>
      <c r="F407" s="184"/>
      <c r="G407" s="184"/>
      <c r="H407" s="184"/>
      <c r="I407" s="184"/>
      <c r="J407" s="184"/>
      <c r="K407" s="191"/>
      <c r="L407" s="191"/>
    </row>
    <row r="408" spans="1:12" x14ac:dyDescent="0.25">
      <c r="A408" s="359" t="s">
        <v>87</v>
      </c>
      <c r="B408" s="360" t="s">
        <v>279</v>
      </c>
      <c r="C408" s="69"/>
      <c r="D408" s="184" t="s">
        <v>280</v>
      </c>
      <c r="E408" s="184"/>
      <c r="F408" s="184"/>
      <c r="G408" s="184"/>
      <c r="H408" s="184"/>
      <c r="I408" s="184"/>
      <c r="J408" s="184"/>
      <c r="K408" s="191"/>
      <c r="L408" s="191"/>
    </row>
    <row r="409" spans="1:12" x14ac:dyDescent="0.25">
      <c r="A409" s="359" t="s">
        <v>90</v>
      </c>
      <c r="B409" s="360" t="s">
        <v>91</v>
      </c>
      <c r="C409" s="69"/>
      <c r="D409" s="184" t="s">
        <v>92</v>
      </c>
      <c r="E409" s="184"/>
      <c r="F409" s="184"/>
      <c r="G409" s="184"/>
      <c r="H409" s="184"/>
      <c r="I409" s="184"/>
      <c r="J409" s="184"/>
      <c r="K409" s="191"/>
      <c r="L409" s="191"/>
    </row>
    <row r="410" spans="1:12" x14ac:dyDescent="0.25">
      <c r="A410" s="359" t="s">
        <v>93</v>
      </c>
      <c r="B410" s="360" t="s">
        <v>126</v>
      </c>
      <c r="C410" s="69"/>
      <c r="D410" s="184" t="s">
        <v>281</v>
      </c>
      <c r="E410" s="184"/>
      <c r="F410" s="184"/>
      <c r="G410" s="184"/>
      <c r="H410" s="184"/>
      <c r="I410" s="184"/>
      <c r="J410" s="184"/>
      <c r="K410" s="191"/>
      <c r="L410" s="191"/>
    </row>
    <row r="411" spans="1:12" x14ac:dyDescent="0.25">
      <c r="A411" s="361"/>
      <c r="B411" s="361"/>
      <c r="C411" s="361"/>
      <c r="D411" s="184"/>
      <c r="E411" s="184"/>
      <c r="F411" s="184"/>
      <c r="G411" s="184"/>
      <c r="H411" s="184"/>
      <c r="I411" s="184"/>
      <c r="J411" s="184"/>
      <c r="K411" s="184"/>
      <c r="L411" s="191"/>
    </row>
    <row r="412" spans="1:12" x14ac:dyDescent="0.25">
      <c r="A412" s="361"/>
      <c r="B412" s="361"/>
      <c r="C412" s="399">
        <v>130600</v>
      </c>
      <c r="D412" s="365" t="s">
        <v>96</v>
      </c>
      <c r="E412" s="365" t="s">
        <v>356</v>
      </c>
      <c r="F412" s="184"/>
      <c r="G412" s="184"/>
      <c r="H412" s="184"/>
      <c r="I412" s="184"/>
      <c r="J412" s="184"/>
      <c r="K412" s="184"/>
      <c r="L412" s="191"/>
    </row>
    <row r="413" spans="1:12" x14ac:dyDescent="0.25">
      <c r="A413" s="361"/>
      <c r="B413" s="361"/>
      <c r="C413" s="399"/>
      <c r="D413" s="365"/>
      <c r="E413" s="365"/>
      <c r="F413" s="184"/>
      <c r="G413" s="184"/>
      <c r="H413" s="184"/>
      <c r="I413" s="184"/>
      <c r="J413" s="184"/>
      <c r="K413" s="184"/>
      <c r="L413" s="191"/>
    </row>
    <row r="414" spans="1:12" x14ac:dyDescent="0.25">
      <c r="A414" s="183" t="s">
        <v>99</v>
      </c>
      <c r="B414" s="180" t="s">
        <v>100</v>
      </c>
      <c r="C414" s="180" t="s">
        <v>101</v>
      </c>
      <c r="D414" s="64" t="s">
        <v>102</v>
      </c>
      <c r="E414" s="64"/>
      <c r="F414" s="64"/>
      <c r="G414" s="64"/>
      <c r="H414" s="64"/>
      <c r="I414" s="64"/>
      <c r="J414" s="64"/>
      <c r="K414" s="193">
        <f t="shared" ref="K414:K421" si="73">L414/12</f>
        <v>59978.76</v>
      </c>
      <c r="L414" s="396">
        <v>719745.12</v>
      </c>
    </row>
    <row r="415" spans="1:12" x14ac:dyDescent="0.25">
      <c r="A415" s="183" t="s">
        <v>99</v>
      </c>
      <c r="B415" s="180" t="s">
        <v>106</v>
      </c>
      <c r="C415" s="180" t="s">
        <v>101</v>
      </c>
      <c r="D415" s="64" t="s">
        <v>107</v>
      </c>
      <c r="E415" s="64"/>
      <c r="F415" s="64"/>
      <c r="G415" s="64"/>
      <c r="H415" s="64"/>
      <c r="I415" s="64"/>
      <c r="J415" s="64"/>
      <c r="K415" s="193">
        <f t="shared" si="73"/>
        <v>7147.44</v>
      </c>
      <c r="L415" s="396">
        <v>85769.279999999999</v>
      </c>
    </row>
    <row r="416" spans="1:12" x14ac:dyDescent="0.25">
      <c r="A416" s="183" t="s">
        <v>99</v>
      </c>
      <c r="B416" s="180" t="s">
        <v>110</v>
      </c>
      <c r="C416" s="180" t="s">
        <v>101</v>
      </c>
      <c r="D416" s="64" t="s">
        <v>111</v>
      </c>
      <c r="E416" s="64"/>
      <c r="F416" s="64"/>
      <c r="G416" s="64"/>
      <c r="H416" s="64"/>
      <c r="I416" s="64"/>
      <c r="J416" s="64"/>
      <c r="K416" s="193">
        <f t="shared" si="73"/>
        <v>3117</v>
      </c>
      <c r="L416" s="396">
        <v>37404</v>
      </c>
    </row>
    <row r="417" spans="1:12" x14ac:dyDescent="0.25">
      <c r="A417" s="183" t="s">
        <v>99</v>
      </c>
      <c r="B417" s="180" t="s">
        <v>112</v>
      </c>
      <c r="C417" s="180" t="s">
        <v>101</v>
      </c>
      <c r="D417" s="64" t="s">
        <v>113</v>
      </c>
      <c r="E417" s="64"/>
      <c r="F417" s="64"/>
      <c r="G417" s="64"/>
      <c r="H417" s="64"/>
      <c r="I417" s="64"/>
      <c r="J417" s="64"/>
      <c r="K417" s="193">
        <f t="shared" si="73"/>
        <v>1454.4008333333334</v>
      </c>
      <c r="L417" s="396">
        <v>17452.810000000001</v>
      </c>
    </row>
    <row r="418" spans="1:12" x14ac:dyDescent="0.25">
      <c r="A418" s="183" t="s">
        <v>99</v>
      </c>
      <c r="B418" s="180" t="s">
        <v>114</v>
      </c>
      <c r="C418" s="180" t="s">
        <v>101</v>
      </c>
      <c r="D418" s="64" t="s">
        <v>115</v>
      </c>
      <c r="E418" s="64"/>
      <c r="F418" s="64"/>
      <c r="G418" s="64"/>
      <c r="H418" s="64"/>
      <c r="I418" s="64"/>
      <c r="J418" s="64"/>
      <c r="K418" s="193">
        <f t="shared" si="73"/>
        <v>11473.474166666667</v>
      </c>
      <c r="L418" s="396">
        <v>137681.69</v>
      </c>
    </row>
    <row r="419" spans="1:12" x14ac:dyDescent="0.25">
      <c r="A419" s="183" t="s">
        <v>99</v>
      </c>
      <c r="B419" s="180" t="s">
        <v>117</v>
      </c>
      <c r="C419" s="180" t="s">
        <v>101</v>
      </c>
      <c r="D419" s="64" t="s">
        <v>118</v>
      </c>
      <c r="E419" s="64"/>
      <c r="F419" s="64"/>
      <c r="G419" s="64"/>
      <c r="H419" s="64"/>
      <c r="I419" s="64"/>
      <c r="J419" s="64"/>
      <c r="K419" s="193">
        <f t="shared" si="73"/>
        <v>715</v>
      </c>
      <c r="L419" s="396">
        <v>8580</v>
      </c>
    </row>
    <row r="420" spans="1:12" x14ac:dyDescent="0.25">
      <c r="A420" s="183" t="s">
        <v>99</v>
      </c>
      <c r="B420" s="180" t="s">
        <v>119</v>
      </c>
      <c r="C420" s="180" t="s">
        <v>101</v>
      </c>
      <c r="D420" s="64" t="s">
        <v>120</v>
      </c>
      <c r="E420" s="64"/>
      <c r="F420" s="64"/>
      <c r="G420" s="64"/>
      <c r="H420" s="64"/>
      <c r="I420" s="64"/>
      <c r="J420" s="64"/>
      <c r="K420" s="193">
        <f t="shared" si="73"/>
        <v>6650</v>
      </c>
      <c r="L420" s="396">
        <v>79800</v>
      </c>
    </row>
    <row r="421" spans="1:12" x14ac:dyDescent="0.25">
      <c r="A421" s="183" t="s">
        <v>99</v>
      </c>
      <c r="B421" s="180" t="s">
        <v>121</v>
      </c>
      <c r="C421" s="180" t="s">
        <v>101</v>
      </c>
      <c r="D421" s="64" t="s">
        <v>122</v>
      </c>
      <c r="E421" s="64"/>
      <c r="F421" s="64"/>
      <c r="G421" s="64"/>
      <c r="H421" s="64"/>
      <c r="I421" s="64"/>
      <c r="J421" s="64"/>
      <c r="K421" s="193">
        <f t="shared" si="73"/>
        <v>2805</v>
      </c>
      <c r="L421" s="396">
        <v>33660</v>
      </c>
    </row>
    <row r="422" spans="1:12" x14ac:dyDescent="0.25">
      <c r="A422" s="361"/>
      <c r="B422" s="69"/>
      <c r="C422" s="361"/>
      <c r="D422" s="184" t="s">
        <v>123</v>
      </c>
      <c r="E422" s="184"/>
      <c r="F422" s="184"/>
      <c r="G422" s="184"/>
      <c r="H422" s="184"/>
      <c r="I422" s="184" t="s">
        <v>124</v>
      </c>
      <c r="J422" s="184"/>
      <c r="K422" s="191">
        <f t="shared" ref="K422:L422" si="74">SUM(K414:K421)</f>
        <v>93341.074999999997</v>
      </c>
      <c r="L422" s="191">
        <f t="shared" si="74"/>
        <v>1120092.9000000001</v>
      </c>
    </row>
    <row r="423" spans="1:12" x14ac:dyDescent="0.25">
      <c r="A423" s="361"/>
      <c r="B423" s="69"/>
      <c r="C423" s="361"/>
      <c r="D423" s="181"/>
      <c r="E423" s="184"/>
      <c r="F423" s="184"/>
      <c r="G423" s="184"/>
      <c r="H423" s="184"/>
      <c r="I423" s="184"/>
      <c r="J423" s="184"/>
      <c r="K423" s="184"/>
      <c r="L423" s="74"/>
    </row>
    <row r="424" spans="1:12" x14ac:dyDescent="0.25">
      <c r="A424" s="183" t="s">
        <v>99</v>
      </c>
      <c r="B424" s="180">
        <v>2111</v>
      </c>
      <c r="C424" s="180" t="s">
        <v>101</v>
      </c>
      <c r="D424" s="64" t="s">
        <v>125</v>
      </c>
      <c r="E424" s="184"/>
      <c r="F424" s="184"/>
      <c r="G424" s="184"/>
      <c r="H424" s="184"/>
      <c r="I424" s="184"/>
      <c r="J424" s="184"/>
      <c r="K424" s="74">
        <f t="shared" ref="K424:K425" si="75">L424/12</f>
        <v>834</v>
      </c>
      <c r="L424" s="190">
        <v>10008</v>
      </c>
    </row>
    <row r="425" spans="1:12" x14ac:dyDescent="0.25">
      <c r="A425" s="183" t="s">
        <v>99</v>
      </c>
      <c r="B425" s="180">
        <v>2161</v>
      </c>
      <c r="C425" s="180" t="s">
        <v>101</v>
      </c>
      <c r="D425" s="64" t="s">
        <v>128</v>
      </c>
      <c r="E425" s="184"/>
      <c r="F425" s="184"/>
      <c r="G425" s="184"/>
      <c r="H425" s="184"/>
      <c r="I425" s="184"/>
      <c r="J425" s="184"/>
      <c r="K425" s="74">
        <f t="shared" si="75"/>
        <v>667</v>
      </c>
      <c r="L425" s="190">
        <v>8004</v>
      </c>
    </row>
    <row r="426" spans="1:12" x14ac:dyDescent="0.25">
      <c r="A426" s="361"/>
      <c r="B426" s="69"/>
      <c r="C426" s="361"/>
      <c r="D426" s="184" t="s">
        <v>123</v>
      </c>
      <c r="E426" s="184"/>
      <c r="F426" s="184"/>
      <c r="G426" s="184"/>
      <c r="H426" s="184"/>
      <c r="I426" s="184" t="s">
        <v>124</v>
      </c>
      <c r="J426" s="184"/>
      <c r="K426" s="384">
        <f t="shared" ref="K426:L426" si="76">SUM(K424:K425)</f>
        <v>1501</v>
      </c>
      <c r="L426" s="384">
        <f t="shared" si="76"/>
        <v>18012</v>
      </c>
    </row>
    <row r="427" spans="1:12" x14ac:dyDescent="0.25">
      <c r="A427" s="361"/>
      <c r="B427" s="69"/>
      <c r="C427" s="361"/>
      <c r="D427" s="181"/>
      <c r="E427" s="184"/>
      <c r="F427" s="184"/>
      <c r="G427" s="184"/>
      <c r="H427" s="184"/>
      <c r="I427" s="184"/>
      <c r="J427" s="184"/>
      <c r="K427" s="184"/>
      <c r="L427" s="384"/>
    </row>
    <row r="428" spans="1:12" x14ac:dyDescent="0.25">
      <c r="A428" s="183" t="s">
        <v>99</v>
      </c>
      <c r="B428" s="180">
        <v>3111</v>
      </c>
      <c r="C428" s="180" t="s">
        <v>101</v>
      </c>
      <c r="D428" s="64" t="s">
        <v>152</v>
      </c>
      <c r="E428" s="184"/>
      <c r="F428" s="184"/>
      <c r="G428" s="184"/>
      <c r="H428" s="184"/>
      <c r="I428" s="184"/>
      <c r="J428" s="184"/>
      <c r="K428" s="74">
        <f t="shared" ref="K428:K431" si="77">L428/12</f>
        <v>25664.666666666668</v>
      </c>
      <c r="L428" s="190">
        <v>307976</v>
      </c>
    </row>
    <row r="429" spans="1:12" x14ac:dyDescent="0.25">
      <c r="A429" s="183" t="s">
        <v>99</v>
      </c>
      <c r="B429" s="180">
        <v>3131</v>
      </c>
      <c r="C429" s="180" t="s">
        <v>101</v>
      </c>
      <c r="D429" s="64" t="s">
        <v>155</v>
      </c>
      <c r="E429" s="184"/>
      <c r="F429" s="184"/>
      <c r="G429" s="184"/>
      <c r="H429" s="184"/>
      <c r="I429" s="184"/>
      <c r="J429" s="184"/>
      <c r="K429" s="74">
        <f t="shared" si="77"/>
        <v>13125.5</v>
      </c>
      <c r="L429" s="190">
        <v>157506</v>
      </c>
    </row>
    <row r="430" spans="1:12" x14ac:dyDescent="0.25">
      <c r="A430" s="183" t="s">
        <v>99</v>
      </c>
      <c r="B430" s="180">
        <v>3141</v>
      </c>
      <c r="C430" s="180" t="s">
        <v>101</v>
      </c>
      <c r="D430" s="64" t="s">
        <v>156</v>
      </c>
      <c r="E430" s="184"/>
      <c r="F430" s="184"/>
      <c r="G430" s="184"/>
      <c r="H430" s="184"/>
      <c r="I430" s="184"/>
      <c r="J430" s="184"/>
      <c r="K430" s="74">
        <f t="shared" si="77"/>
        <v>981.75</v>
      </c>
      <c r="L430" s="190">
        <v>11781</v>
      </c>
    </row>
    <row r="431" spans="1:12" x14ac:dyDescent="0.25">
      <c r="A431" s="183" t="s">
        <v>99</v>
      </c>
      <c r="B431" s="180">
        <v>3581</v>
      </c>
      <c r="C431" s="180" t="s">
        <v>101</v>
      </c>
      <c r="D431" s="64" t="s">
        <v>274</v>
      </c>
      <c r="E431" s="184"/>
      <c r="F431" s="184"/>
      <c r="G431" s="184"/>
      <c r="H431" s="184"/>
      <c r="I431" s="184"/>
      <c r="J431" s="184"/>
      <c r="K431" s="74">
        <f t="shared" si="77"/>
        <v>3751.5</v>
      </c>
      <c r="L431" s="190">
        <v>45018</v>
      </c>
    </row>
    <row r="432" spans="1:12" x14ac:dyDescent="0.25">
      <c r="A432" s="361"/>
      <c r="B432" s="361"/>
      <c r="C432" s="361"/>
      <c r="D432" s="184" t="s">
        <v>123</v>
      </c>
      <c r="E432" s="184"/>
      <c r="F432" s="184"/>
      <c r="G432" s="184"/>
      <c r="H432" s="184"/>
      <c r="I432" s="184" t="s">
        <v>124</v>
      </c>
      <c r="J432" s="184"/>
      <c r="K432" s="384">
        <f t="shared" ref="K432:L432" si="78">SUM(K428:K431)</f>
        <v>43523.416666666672</v>
      </c>
      <c r="L432" s="384">
        <f t="shared" si="78"/>
        <v>522281</v>
      </c>
    </row>
    <row r="433" spans="1:12" x14ac:dyDescent="0.25">
      <c r="A433" s="361"/>
      <c r="B433" s="361"/>
      <c r="C433" s="361"/>
      <c r="D433" s="184"/>
      <c r="E433" s="184"/>
      <c r="F433" s="184"/>
      <c r="G433" s="184"/>
      <c r="H433" s="184"/>
      <c r="I433" s="184"/>
      <c r="J433" s="184"/>
      <c r="K433" s="184"/>
      <c r="L433" s="191"/>
    </row>
    <row r="434" spans="1:12" x14ac:dyDescent="0.25">
      <c r="A434" s="361"/>
      <c r="B434" s="361"/>
      <c r="C434" s="361"/>
      <c r="D434" s="184" t="s">
        <v>146</v>
      </c>
      <c r="E434" s="184"/>
      <c r="F434" s="184"/>
      <c r="G434" s="184"/>
      <c r="H434" s="184"/>
      <c r="I434" s="184" t="s">
        <v>186</v>
      </c>
      <c r="J434" s="184"/>
      <c r="K434" s="191">
        <f t="shared" ref="K434" si="79">SUM(K432,K426,K422)</f>
        <v>138365.49166666667</v>
      </c>
      <c r="L434" s="191">
        <f>SUM(L432,L426,L422)</f>
        <v>1660385.9000000001</v>
      </c>
    </row>
    <row r="435" spans="1:12" x14ac:dyDescent="0.25">
      <c r="A435" s="361"/>
      <c r="B435" s="361"/>
      <c r="C435" s="361"/>
      <c r="D435" s="184"/>
      <c r="E435" s="184"/>
      <c r="F435" s="184"/>
      <c r="G435" s="184"/>
      <c r="H435" s="184"/>
      <c r="I435" s="184"/>
      <c r="J435" s="184"/>
      <c r="K435" s="191"/>
      <c r="L435" s="191"/>
    </row>
    <row r="436" spans="1:12" x14ac:dyDescent="0.25">
      <c r="A436" s="359" t="s">
        <v>82</v>
      </c>
      <c r="B436" s="360" t="s">
        <v>245</v>
      </c>
      <c r="C436" s="69"/>
      <c r="D436" s="184" t="s">
        <v>193</v>
      </c>
      <c r="E436" s="184"/>
      <c r="F436" s="184"/>
      <c r="G436" s="184"/>
      <c r="H436" s="184"/>
      <c r="I436" s="184"/>
      <c r="J436" s="184"/>
      <c r="K436" s="191"/>
      <c r="L436" s="191"/>
    </row>
    <row r="437" spans="1:12" x14ac:dyDescent="0.25">
      <c r="A437" s="359" t="s">
        <v>84</v>
      </c>
      <c r="B437" s="360" t="s">
        <v>245</v>
      </c>
      <c r="C437" s="69"/>
      <c r="D437" s="184" t="s">
        <v>276</v>
      </c>
      <c r="E437" s="184"/>
      <c r="F437" s="184"/>
      <c r="G437" s="184"/>
      <c r="H437" s="184"/>
      <c r="I437" s="184"/>
      <c r="J437" s="184"/>
      <c r="K437" s="191"/>
      <c r="L437" s="191"/>
    </row>
    <row r="438" spans="1:12" x14ac:dyDescent="0.25">
      <c r="A438" s="359" t="s">
        <v>87</v>
      </c>
      <c r="B438" s="360" t="s">
        <v>279</v>
      </c>
      <c r="C438" s="69"/>
      <c r="D438" s="184" t="s">
        <v>280</v>
      </c>
      <c r="E438" s="184"/>
      <c r="F438" s="184"/>
      <c r="G438" s="184"/>
      <c r="H438" s="184"/>
      <c r="I438" s="184"/>
      <c r="J438" s="184"/>
      <c r="K438" s="191"/>
      <c r="L438" s="191"/>
    </row>
    <row r="439" spans="1:12" x14ac:dyDescent="0.25">
      <c r="A439" s="359" t="s">
        <v>90</v>
      </c>
      <c r="B439" s="360" t="s">
        <v>91</v>
      </c>
      <c r="C439" s="69"/>
      <c r="D439" s="184" t="s">
        <v>92</v>
      </c>
      <c r="E439" s="184"/>
      <c r="F439" s="184"/>
      <c r="G439" s="184"/>
      <c r="H439" s="184"/>
      <c r="I439" s="184"/>
      <c r="J439" s="184"/>
      <c r="K439" s="191"/>
      <c r="L439" s="191"/>
    </row>
    <row r="440" spans="1:12" x14ac:dyDescent="0.25">
      <c r="A440" s="359" t="s">
        <v>93</v>
      </c>
      <c r="B440" s="360" t="s">
        <v>126</v>
      </c>
      <c r="C440" s="69"/>
      <c r="D440" s="184" t="s">
        <v>281</v>
      </c>
      <c r="E440" s="184"/>
      <c r="F440" s="184"/>
      <c r="G440" s="184"/>
      <c r="H440" s="184"/>
      <c r="I440" s="184"/>
      <c r="J440" s="184"/>
      <c r="K440" s="191"/>
      <c r="L440" s="191"/>
    </row>
    <row r="441" spans="1:12" x14ac:dyDescent="0.25">
      <c r="A441" s="361"/>
      <c r="B441" s="361"/>
      <c r="C441" s="361"/>
      <c r="D441" s="184"/>
      <c r="E441" s="184"/>
      <c r="F441" s="184"/>
      <c r="G441" s="184"/>
      <c r="H441" s="184"/>
      <c r="I441" s="184"/>
      <c r="J441" s="184"/>
      <c r="K441" s="191"/>
      <c r="L441" s="191"/>
    </row>
    <row r="442" spans="1:12" x14ac:dyDescent="0.25">
      <c r="A442" s="361"/>
      <c r="B442" s="361"/>
      <c r="C442" s="399">
        <v>130700</v>
      </c>
      <c r="D442" s="365" t="s">
        <v>96</v>
      </c>
      <c r="E442" s="365" t="s">
        <v>371</v>
      </c>
      <c r="F442" s="365"/>
      <c r="G442" s="184"/>
      <c r="H442" s="184"/>
      <c r="I442" s="184"/>
      <c r="J442" s="184"/>
      <c r="K442" s="184"/>
      <c r="L442" s="191"/>
    </row>
    <row r="443" spans="1:12" x14ac:dyDescent="0.25">
      <c r="A443" s="361"/>
      <c r="B443" s="361"/>
      <c r="C443" s="399"/>
      <c r="D443" s="365"/>
      <c r="E443" s="365"/>
      <c r="F443" s="365"/>
      <c r="G443" s="184"/>
      <c r="H443" s="184"/>
      <c r="I443" s="184"/>
      <c r="J443" s="184"/>
      <c r="K443" s="184"/>
      <c r="L443" s="191"/>
    </row>
    <row r="444" spans="1:12" x14ac:dyDescent="0.25">
      <c r="A444" s="183" t="s">
        <v>99</v>
      </c>
      <c r="B444" s="180" t="s">
        <v>100</v>
      </c>
      <c r="C444" s="180" t="s">
        <v>101</v>
      </c>
      <c r="D444" s="64" t="s">
        <v>102</v>
      </c>
      <c r="E444" s="64"/>
      <c r="F444" s="64"/>
      <c r="G444" s="64"/>
      <c r="H444" s="64"/>
      <c r="I444" s="64"/>
      <c r="J444" s="64"/>
      <c r="K444" s="193">
        <f t="shared" ref="K444:K451" si="80">L444/12</f>
        <v>32357.66</v>
      </c>
      <c r="L444" s="396">
        <v>388291.92</v>
      </c>
    </row>
    <row r="445" spans="1:12" x14ac:dyDescent="0.25">
      <c r="A445" s="183" t="s">
        <v>99</v>
      </c>
      <c r="B445" s="180" t="s">
        <v>108</v>
      </c>
      <c r="C445" s="180" t="s">
        <v>101</v>
      </c>
      <c r="D445" s="64" t="s">
        <v>109</v>
      </c>
      <c r="E445" s="64"/>
      <c r="F445" s="64"/>
      <c r="G445" s="64"/>
      <c r="H445" s="64"/>
      <c r="I445" s="64"/>
      <c r="J445" s="64"/>
      <c r="K445" s="193">
        <f t="shared" si="80"/>
        <v>3452.16</v>
      </c>
      <c r="L445" s="396">
        <v>41425.919999999998</v>
      </c>
    </row>
    <row r="446" spans="1:12" x14ac:dyDescent="0.25">
      <c r="A446" s="183" t="s">
        <v>99</v>
      </c>
      <c r="B446" s="180" t="s">
        <v>110</v>
      </c>
      <c r="C446" s="180" t="s">
        <v>101</v>
      </c>
      <c r="D446" s="64" t="s">
        <v>111</v>
      </c>
      <c r="E446" s="64"/>
      <c r="F446" s="64"/>
      <c r="G446" s="64"/>
      <c r="H446" s="64"/>
      <c r="I446" s="64"/>
      <c r="J446" s="64"/>
      <c r="K446" s="193">
        <f t="shared" si="80"/>
        <v>1333</v>
      </c>
      <c r="L446" s="396">
        <v>15996</v>
      </c>
    </row>
    <row r="447" spans="1:12" x14ac:dyDescent="0.25">
      <c r="A447" s="183" t="s">
        <v>99</v>
      </c>
      <c r="B447" s="180" t="s">
        <v>112</v>
      </c>
      <c r="C447" s="180" t="s">
        <v>101</v>
      </c>
      <c r="D447" s="64" t="s">
        <v>113</v>
      </c>
      <c r="E447" s="64"/>
      <c r="F447" s="64"/>
      <c r="G447" s="64"/>
      <c r="H447" s="64"/>
      <c r="I447" s="64"/>
      <c r="J447" s="64"/>
      <c r="K447" s="193">
        <f t="shared" si="80"/>
        <v>701.08416666666665</v>
      </c>
      <c r="L447" s="396">
        <v>8413.01</v>
      </c>
    </row>
    <row r="448" spans="1:12" x14ac:dyDescent="0.25">
      <c r="A448" s="183" t="s">
        <v>99</v>
      </c>
      <c r="B448" s="180" t="s">
        <v>114</v>
      </c>
      <c r="C448" s="180" t="s">
        <v>101</v>
      </c>
      <c r="D448" s="64" t="s">
        <v>115</v>
      </c>
      <c r="E448" s="64"/>
      <c r="F448" s="64"/>
      <c r="G448" s="64"/>
      <c r="H448" s="64"/>
      <c r="I448" s="64"/>
      <c r="J448" s="64"/>
      <c r="K448" s="193">
        <f t="shared" si="80"/>
        <v>6028.0708333333341</v>
      </c>
      <c r="L448" s="396">
        <v>72336.850000000006</v>
      </c>
    </row>
    <row r="449" spans="1:12" x14ac:dyDescent="0.25">
      <c r="A449" s="183" t="s">
        <v>99</v>
      </c>
      <c r="B449" s="180" t="s">
        <v>117</v>
      </c>
      <c r="C449" s="180" t="s">
        <v>101</v>
      </c>
      <c r="D449" s="64" t="s">
        <v>118</v>
      </c>
      <c r="E449" s="64"/>
      <c r="F449" s="64"/>
      <c r="G449" s="64"/>
      <c r="H449" s="64"/>
      <c r="I449" s="64"/>
      <c r="J449" s="64"/>
      <c r="K449" s="193">
        <f t="shared" si="80"/>
        <v>909.80000000000007</v>
      </c>
      <c r="L449" s="396">
        <v>10917.6</v>
      </c>
    </row>
    <row r="450" spans="1:12" x14ac:dyDescent="0.25">
      <c r="A450" s="183" t="s">
        <v>99</v>
      </c>
      <c r="B450" s="180" t="s">
        <v>119</v>
      </c>
      <c r="C450" s="180" t="s">
        <v>101</v>
      </c>
      <c r="D450" s="64" t="s">
        <v>120</v>
      </c>
      <c r="E450" s="64"/>
      <c r="F450" s="64"/>
      <c r="G450" s="64"/>
      <c r="H450" s="64"/>
      <c r="I450" s="64"/>
      <c r="J450" s="64"/>
      <c r="K450" s="193">
        <f t="shared" si="80"/>
        <v>3800</v>
      </c>
      <c r="L450" s="396">
        <v>45600</v>
      </c>
    </row>
    <row r="451" spans="1:12" x14ac:dyDescent="0.25">
      <c r="A451" s="183" t="s">
        <v>99</v>
      </c>
      <c r="B451" s="180" t="s">
        <v>121</v>
      </c>
      <c r="C451" s="180" t="s">
        <v>101</v>
      </c>
      <c r="D451" s="64" t="s">
        <v>122</v>
      </c>
      <c r="E451" s="64"/>
      <c r="F451" s="64"/>
      <c r="G451" s="64"/>
      <c r="H451" s="64"/>
      <c r="I451" s="64"/>
      <c r="J451" s="64"/>
      <c r="K451" s="193">
        <f t="shared" si="80"/>
        <v>1689.1666666666667</v>
      </c>
      <c r="L451" s="396">
        <v>20270</v>
      </c>
    </row>
    <row r="452" spans="1:12" x14ac:dyDescent="0.25">
      <c r="A452" s="361"/>
      <c r="B452" s="69"/>
      <c r="C452" s="361"/>
      <c r="D452" s="184" t="s">
        <v>123</v>
      </c>
      <c r="E452" s="184"/>
      <c r="F452" s="184"/>
      <c r="G452" s="184"/>
      <c r="H452" s="184"/>
      <c r="I452" s="184" t="s">
        <v>124</v>
      </c>
      <c r="J452" s="184"/>
      <c r="K452" s="191">
        <f t="shared" ref="K452:L452" si="81">SUM(K444:K451)</f>
        <v>50270.941666666666</v>
      </c>
      <c r="L452" s="371">
        <f t="shared" si="81"/>
        <v>603251.29999999993</v>
      </c>
    </row>
    <row r="453" spans="1:12" x14ac:dyDescent="0.25">
      <c r="A453" s="361"/>
      <c r="B453" s="69"/>
      <c r="C453" s="361"/>
      <c r="D453" s="181"/>
      <c r="E453" s="184"/>
      <c r="F453" s="184"/>
      <c r="G453" s="184"/>
      <c r="H453" s="184"/>
      <c r="I453" s="184"/>
      <c r="J453" s="184"/>
      <c r="K453" s="191"/>
      <c r="L453" s="191"/>
    </row>
    <row r="454" spans="1:12" x14ac:dyDescent="0.25">
      <c r="A454" s="183" t="s">
        <v>99</v>
      </c>
      <c r="B454" s="180">
        <v>2111</v>
      </c>
      <c r="C454" s="180" t="s">
        <v>101</v>
      </c>
      <c r="D454" s="64" t="s">
        <v>125</v>
      </c>
      <c r="E454" s="184"/>
      <c r="F454" s="184"/>
      <c r="G454" s="184"/>
      <c r="H454" s="184"/>
      <c r="I454" s="184"/>
      <c r="J454" s="184"/>
      <c r="K454" s="74">
        <f t="shared" ref="K454:K455" si="82">L454/12</f>
        <v>835.33333333333337</v>
      </c>
      <c r="L454" s="190">
        <v>10024</v>
      </c>
    </row>
    <row r="455" spans="1:12" x14ac:dyDescent="0.25">
      <c r="A455" s="183" t="s">
        <v>99</v>
      </c>
      <c r="B455" s="180">
        <v>2161</v>
      </c>
      <c r="C455" s="180" t="s">
        <v>101</v>
      </c>
      <c r="D455" s="64" t="s">
        <v>128</v>
      </c>
      <c r="E455" s="184"/>
      <c r="F455" s="184"/>
      <c r="G455" s="184"/>
      <c r="H455" s="184"/>
      <c r="I455" s="184"/>
      <c r="J455" s="184"/>
      <c r="K455" s="74">
        <f t="shared" si="82"/>
        <v>1084</v>
      </c>
      <c r="L455" s="190">
        <v>13008</v>
      </c>
    </row>
    <row r="456" spans="1:12" x14ac:dyDescent="0.25">
      <c r="A456" s="361"/>
      <c r="B456" s="69"/>
      <c r="C456" s="361"/>
      <c r="D456" s="184" t="s">
        <v>123</v>
      </c>
      <c r="E456" s="184"/>
      <c r="F456" s="184"/>
      <c r="G456" s="184"/>
      <c r="H456" s="184"/>
      <c r="I456" s="184" t="s">
        <v>124</v>
      </c>
      <c r="J456" s="184"/>
      <c r="K456" s="384">
        <f t="shared" ref="K456:L456" si="83">SUM(K454:K455)</f>
        <v>1919.3333333333335</v>
      </c>
      <c r="L456" s="384">
        <f t="shared" si="83"/>
        <v>23032</v>
      </c>
    </row>
    <row r="457" spans="1:12" x14ac:dyDescent="0.25">
      <c r="A457" s="361"/>
      <c r="B457" s="69"/>
      <c r="C457" s="361"/>
      <c r="D457" s="181"/>
      <c r="E457" s="184"/>
      <c r="F457" s="184"/>
      <c r="G457" s="184"/>
      <c r="H457" s="184"/>
      <c r="I457" s="184"/>
      <c r="J457" s="184"/>
      <c r="K457" s="184"/>
      <c r="L457" s="384"/>
    </row>
    <row r="458" spans="1:12" x14ac:dyDescent="0.25">
      <c r="A458" s="183" t="s">
        <v>99</v>
      </c>
      <c r="B458" s="180">
        <v>3111</v>
      </c>
      <c r="C458" s="180" t="s">
        <v>101</v>
      </c>
      <c r="D458" s="64" t="s">
        <v>152</v>
      </c>
      <c r="E458" s="184"/>
      <c r="F458" s="184"/>
      <c r="G458" s="184"/>
      <c r="H458" s="184"/>
      <c r="I458" s="184"/>
      <c r="J458" s="184"/>
      <c r="K458" s="74">
        <f t="shared" ref="K458:K461" si="84">L458/12</f>
        <v>5500</v>
      </c>
      <c r="L458" s="190">
        <v>66000</v>
      </c>
    </row>
    <row r="459" spans="1:12" x14ac:dyDescent="0.25">
      <c r="A459" s="183" t="s">
        <v>99</v>
      </c>
      <c r="B459" s="180">
        <v>3131</v>
      </c>
      <c r="C459" s="180" t="s">
        <v>101</v>
      </c>
      <c r="D459" s="64" t="s">
        <v>155</v>
      </c>
      <c r="E459" s="184"/>
      <c r="F459" s="184"/>
      <c r="G459" s="184"/>
      <c r="H459" s="184"/>
      <c r="I459" s="184"/>
      <c r="J459" s="184"/>
      <c r="K459" s="74">
        <f t="shared" si="84"/>
        <v>3814</v>
      </c>
      <c r="L459" s="190">
        <v>45768</v>
      </c>
    </row>
    <row r="460" spans="1:12" x14ac:dyDescent="0.25">
      <c r="A460" s="183" t="s">
        <v>99</v>
      </c>
      <c r="B460" s="180">
        <v>3141</v>
      </c>
      <c r="C460" s="180" t="s">
        <v>101</v>
      </c>
      <c r="D460" s="64" t="s">
        <v>156</v>
      </c>
      <c r="E460" s="184"/>
      <c r="F460" s="184"/>
      <c r="G460" s="184"/>
      <c r="H460" s="184"/>
      <c r="I460" s="184"/>
      <c r="J460" s="184"/>
      <c r="K460" s="74">
        <f t="shared" si="84"/>
        <v>484</v>
      </c>
      <c r="L460" s="190">
        <v>5808</v>
      </c>
    </row>
    <row r="461" spans="1:12" x14ac:dyDescent="0.25">
      <c r="A461" s="183" t="s">
        <v>99</v>
      </c>
      <c r="B461" s="180">
        <v>3581</v>
      </c>
      <c r="C461" s="180" t="s">
        <v>101</v>
      </c>
      <c r="D461" s="64" t="s">
        <v>274</v>
      </c>
      <c r="E461" s="184"/>
      <c r="F461" s="184"/>
      <c r="G461" s="184"/>
      <c r="H461" s="184"/>
      <c r="I461" s="184"/>
      <c r="J461" s="184"/>
      <c r="K461" s="74">
        <f t="shared" si="84"/>
        <v>1876.5</v>
      </c>
      <c r="L461" s="190">
        <v>22518</v>
      </c>
    </row>
    <row r="462" spans="1:12" x14ac:dyDescent="0.25">
      <c r="A462" s="361"/>
      <c r="B462" s="361"/>
      <c r="C462" s="361"/>
      <c r="D462" s="184" t="s">
        <v>123</v>
      </c>
      <c r="E462" s="184"/>
      <c r="F462" s="184"/>
      <c r="G462" s="184"/>
      <c r="H462" s="184"/>
      <c r="I462" s="184" t="s">
        <v>124</v>
      </c>
      <c r="J462" s="184"/>
      <c r="K462" s="384">
        <f t="shared" ref="K462:L462" si="85">SUM(K458:K461)</f>
        <v>11674.5</v>
      </c>
      <c r="L462" s="384">
        <f t="shared" si="85"/>
        <v>140094</v>
      </c>
    </row>
    <row r="463" spans="1:12" x14ac:dyDescent="0.25">
      <c r="A463" s="361"/>
      <c r="B463" s="361"/>
      <c r="C463" s="361"/>
      <c r="D463" s="184"/>
      <c r="E463" s="184"/>
      <c r="F463" s="184"/>
      <c r="G463" s="184"/>
      <c r="H463" s="184"/>
      <c r="I463" s="184"/>
      <c r="J463" s="184"/>
      <c r="K463" s="184"/>
      <c r="L463" s="191"/>
    </row>
    <row r="464" spans="1:12" x14ac:dyDescent="0.25">
      <c r="A464" s="361"/>
      <c r="B464" s="361"/>
      <c r="C464" s="361"/>
      <c r="D464" s="184" t="s">
        <v>146</v>
      </c>
      <c r="E464" s="184"/>
      <c r="F464" s="184"/>
      <c r="G464" s="184"/>
      <c r="H464" s="184"/>
      <c r="I464" s="184" t="s">
        <v>186</v>
      </c>
      <c r="J464" s="184"/>
      <c r="K464" s="191">
        <f>SUM(K462,K456,K452)</f>
        <v>63864.775000000001</v>
      </c>
      <c r="L464" s="191">
        <f>SUM(L462,L456,L452)</f>
        <v>766377.29999999993</v>
      </c>
    </row>
    <row r="465" spans="1:12" x14ac:dyDescent="0.25">
      <c r="A465" s="361"/>
      <c r="B465" s="361"/>
      <c r="C465" s="361"/>
      <c r="D465" s="184"/>
      <c r="E465" s="184"/>
      <c r="F465" s="184"/>
      <c r="G465" s="184"/>
      <c r="H465" s="184"/>
      <c r="I465" s="184"/>
      <c r="J465" s="184"/>
      <c r="K465" s="191"/>
      <c r="L465" s="191"/>
    </row>
    <row r="466" spans="1:12" x14ac:dyDescent="0.25">
      <c r="A466" s="359" t="s">
        <v>82</v>
      </c>
      <c r="B466" s="360" t="s">
        <v>245</v>
      </c>
      <c r="C466" s="69"/>
      <c r="D466" s="184" t="s">
        <v>193</v>
      </c>
      <c r="E466" s="184"/>
      <c r="F466" s="184"/>
      <c r="G466" s="184"/>
      <c r="H466" s="184"/>
      <c r="I466" s="184"/>
      <c r="J466" s="184"/>
      <c r="K466" s="191"/>
      <c r="L466" s="191"/>
    </row>
    <row r="467" spans="1:12" x14ac:dyDescent="0.25">
      <c r="A467" s="359" t="s">
        <v>84</v>
      </c>
      <c r="B467" s="360" t="s">
        <v>245</v>
      </c>
      <c r="C467" s="69"/>
      <c r="D467" s="184" t="s">
        <v>276</v>
      </c>
      <c r="E467" s="184"/>
      <c r="F467" s="184"/>
      <c r="G467" s="184"/>
      <c r="H467" s="184"/>
      <c r="I467" s="184"/>
      <c r="J467" s="184"/>
      <c r="K467" s="191"/>
      <c r="L467" s="191"/>
    </row>
    <row r="468" spans="1:12" x14ac:dyDescent="0.25">
      <c r="A468" s="359" t="s">
        <v>87</v>
      </c>
      <c r="B468" s="360" t="s">
        <v>279</v>
      </c>
      <c r="C468" s="69"/>
      <c r="D468" s="184" t="s">
        <v>280</v>
      </c>
      <c r="E468" s="184"/>
      <c r="F468" s="184"/>
      <c r="G468" s="184"/>
      <c r="H468" s="184"/>
      <c r="I468" s="184"/>
      <c r="J468" s="184"/>
      <c r="K468" s="191"/>
      <c r="L468" s="191"/>
    </row>
    <row r="469" spans="1:12" x14ac:dyDescent="0.25">
      <c r="A469" s="359" t="s">
        <v>90</v>
      </c>
      <c r="B469" s="360" t="s">
        <v>91</v>
      </c>
      <c r="C469" s="69"/>
      <c r="D469" s="184" t="s">
        <v>92</v>
      </c>
      <c r="E469" s="184"/>
      <c r="F469" s="184"/>
      <c r="G469" s="184"/>
      <c r="H469" s="184"/>
      <c r="I469" s="184"/>
      <c r="J469" s="184"/>
      <c r="K469" s="191"/>
      <c r="L469" s="191"/>
    </row>
    <row r="470" spans="1:12" x14ac:dyDescent="0.25">
      <c r="A470" s="359" t="s">
        <v>93</v>
      </c>
      <c r="B470" s="360" t="s">
        <v>126</v>
      </c>
      <c r="C470" s="69"/>
      <c r="D470" s="184" t="s">
        <v>281</v>
      </c>
      <c r="E470" s="184"/>
      <c r="F470" s="184"/>
      <c r="G470" s="184"/>
      <c r="H470" s="184"/>
      <c r="I470" s="184"/>
      <c r="J470" s="184"/>
      <c r="K470" s="184"/>
      <c r="L470" s="191"/>
    </row>
    <row r="471" spans="1:12" x14ac:dyDescent="0.25">
      <c r="A471" s="361"/>
      <c r="B471" s="361"/>
      <c r="C471" s="361"/>
      <c r="D471" s="184"/>
      <c r="E471" s="184"/>
      <c r="F471" s="184"/>
      <c r="G471" s="184"/>
      <c r="H471" s="184"/>
      <c r="I471" s="184"/>
      <c r="J471" s="184"/>
      <c r="K471" s="184"/>
      <c r="L471" s="191"/>
    </row>
    <row r="472" spans="1:12" x14ac:dyDescent="0.25">
      <c r="A472" s="361"/>
      <c r="B472" s="361"/>
      <c r="C472" s="399">
        <v>130800</v>
      </c>
      <c r="D472" s="365" t="s">
        <v>96</v>
      </c>
      <c r="E472" s="365" t="s">
        <v>375</v>
      </c>
      <c r="F472" s="184"/>
      <c r="G472" s="184"/>
      <c r="H472" s="184"/>
      <c r="I472" s="184"/>
      <c r="J472" s="184"/>
      <c r="K472" s="184"/>
      <c r="L472" s="191"/>
    </row>
    <row r="473" spans="1:12" x14ac:dyDescent="0.25">
      <c r="A473" s="361"/>
      <c r="B473" s="361"/>
      <c r="C473" s="399"/>
      <c r="D473" s="365"/>
      <c r="E473" s="365"/>
      <c r="F473" s="184"/>
      <c r="G473" s="184"/>
      <c r="H473" s="184"/>
      <c r="I473" s="184"/>
      <c r="J473" s="184"/>
      <c r="K473" s="184"/>
      <c r="L473" s="191"/>
    </row>
    <row r="474" spans="1:12" x14ac:dyDescent="0.25">
      <c r="A474" s="183" t="s">
        <v>99</v>
      </c>
      <c r="B474" s="180" t="s">
        <v>100</v>
      </c>
      <c r="C474" s="180" t="s">
        <v>101</v>
      </c>
      <c r="D474" s="64" t="s">
        <v>102</v>
      </c>
      <c r="E474" s="64"/>
      <c r="F474" s="64"/>
      <c r="G474" s="64"/>
      <c r="H474" s="64"/>
      <c r="I474" s="64"/>
      <c r="J474" s="64"/>
      <c r="K474" s="193">
        <f t="shared" ref="K474:K479" si="86">L474/12</f>
        <v>17523.72</v>
      </c>
      <c r="L474" s="396">
        <v>210284.64</v>
      </c>
    </row>
    <row r="475" spans="1:12" x14ac:dyDescent="0.25">
      <c r="A475" s="183" t="s">
        <v>99</v>
      </c>
      <c r="B475" s="180" t="s">
        <v>110</v>
      </c>
      <c r="C475" s="180" t="s">
        <v>101</v>
      </c>
      <c r="D475" s="64" t="s">
        <v>111</v>
      </c>
      <c r="E475" s="64"/>
      <c r="F475" s="64"/>
      <c r="G475" s="64"/>
      <c r="H475" s="64"/>
      <c r="I475" s="64"/>
      <c r="J475" s="64"/>
      <c r="K475" s="193">
        <f t="shared" si="86"/>
        <v>986</v>
      </c>
      <c r="L475" s="396">
        <v>11832</v>
      </c>
    </row>
    <row r="476" spans="1:12" x14ac:dyDescent="0.25">
      <c r="A476" s="183" t="s">
        <v>99</v>
      </c>
      <c r="B476" s="180" t="s">
        <v>112</v>
      </c>
      <c r="C476" s="180" t="s">
        <v>101</v>
      </c>
      <c r="D476" s="64" t="s">
        <v>113</v>
      </c>
      <c r="E476" s="64"/>
      <c r="F476" s="64"/>
      <c r="G476" s="64"/>
      <c r="H476" s="64"/>
      <c r="I476" s="64"/>
      <c r="J476" s="64"/>
      <c r="K476" s="193">
        <f t="shared" si="86"/>
        <v>379.67833333333334</v>
      </c>
      <c r="L476" s="396">
        <v>4556.1400000000003</v>
      </c>
    </row>
    <row r="477" spans="1:12" x14ac:dyDescent="0.25">
      <c r="A477" s="183" t="s">
        <v>99</v>
      </c>
      <c r="B477" s="180" t="s">
        <v>114</v>
      </c>
      <c r="C477" s="180" t="s">
        <v>101</v>
      </c>
      <c r="D477" s="64" t="s">
        <v>115</v>
      </c>
      <c r="E477" s="64"/>
      <c r="F477" s="64"/>
      <c r="G477" s="64"/>
      <c r="H477" s="64"/>
      <c r="I477" s="64"/>
      <c r="J477" s="64"/>
      <c r="K477" s="193">
        <f t="shared" si="86"/>
        <v>2969.2966666666666</v>
      </c>
      <c r="L477" s="396">
        <v>35631.56</v>
      </c>
    </row>
    <row r="478" spans="1:12" x14ac:dyDescent="0.25">
      <c r="A478" s="183" t="s">
        <v>99</v>
      </c>
      <c r="B478" s="180" t="s">
        <v>119</v>
      </c>
      <c r="C478" s="180" t="s">
        <v>101</v>
      </c>
      <c r="D478" s="64" t="s">
        <v>120</v>
      </c>
      <c r="E478" s="64"/>
      <c r="F478" s="64"/>
      <c r="G478" s="64"/>
      <c r="H478" s="64"/>
      <c r="I478" s="64"/>
      <c r="J478" s="64"/>
      <c r="K478" s="193">
        <f t="shared" si="86"/>
        <v>2850</v>
      </c>
      <c r="L478" s="396">
        <v>34200</v>
      </c>
    </row>
    <row r="479" spans="1:12" x14ac:dyDescent="0.25">
      <c r="A479" s="183" t="s">
        <v>99</v>
      </c>
      <c r="B479" s="180" t="s">
        <v>121</v>
      </c>
      <c r="C479" s="180" t="s">
        <v>101</v>
      </c>
      <c r="D479" s="64" t="s">
        <v>122</v>
      </c>
      <c r="E479" s="64"/>
      <c r="F479" s="64"/>
      <c r="G479" s="64"/>
      <c r="H479" s="64"/>
      <c r="I479" s="64"/>
      <c r="J479" s="64"/>
      <c r="K479" s="193">
        <f t="shared" si="86"/>
        <v>1082.5</v>
      </c>
      <c r="L479" s="396">
        <v>12990</v>
      </c>
    </row>
    <row r="480" spans="1:12" x14ac:dyDescent="0.25">
      <c r="A480" s="361"/>
      <c r="B480" s="69"/>
      <c r="C480" s="361"/>
      <c r="D480" s="184" t="s">
        <v>123</v>
      </c>
      <c r="E480" s="184"/>
      <c r="F480" s="184"/>
      <c r="G480" s="184"/>
      <c r="H480" s="184"/>
      <c r="I480" s="184" t="s">
        <v>124</v>
      </c>
      <c r="J480" s="184"/>
      <c r="K480" s="191">
        <f t="shared" ref="K480:L480" si="87">SUM(K474:K479)</f>
        <v>25791.195</v>
      </c>
      <c r="L480" s="191">
        <f t="shared" si="87"/>
        <v>309494.34000000003</v>
      </c>
    </row>
    <row r="481" spans="1:12" x14ac:dyDescent="0.25">
      <c r="A481" s="361"/>
      <c r="B481" s="69"/>
      <c r="C481" s="361"/>
      <c r="D481" s="181"/>
      <c r="E481" s="184"/>
      <c r="F481" s="184"/>
      <c r="G481" s="184"/>
      <c r="H481" s="184"/>
      <c r="I481" s="184"/>
      <c r="J481" s="184"/>
      <c r="K481" s="191"/>
      <c r="L481" s="191"/>
    </row>
    <row r="482" spans="1:12" x14ac:dyDescent="0.25">
      <c r="A482" s="183" t="s">
        <v>99</v>
      </c>
      <c r="B482" s="180">
        <v>2111</v>
      </c>
      <c r="C482" s="180" t="s">
        <v>101</v>
      </c>
      <c r="D482" s="64" t="s">
        <v>125</v>
      </c>
      <c r="E482" s="184"/>
      <c r="F482" s="184"/>
      <c r="G482" s="184"/>
      <c r="H482" s="184"/>
      <c r="I482" s="184"/>
      <c r="J482" s="184"/>
      <c r="K482" s="74">
        <f t="shared" ref="K482:K483" si="88">L482/12</f>
        <v>834</v>
      </c>
      <c r="L482" s="190">
        <v>10008</v>
      </c>
    </row>
    <row r="483" spans="1:12" x14ac:dyDescent="0.25">
      <c r="A483" s="183" t="s">
        <v>99</v>
      </c>
      <c r="B483" s="180">
        <v>2161</v>
      </c>
      <c r="C483" s="180" t="s">
        <v>101</v>
      </c>
      <c r="D483" s="64" t="s">
        <v>128</v>
      </c>
      <c r="E483" s="184"/>
      <c r="F483" s="184"/>
      <c r="G483" s="184"/>
      <c r="H483" s="184"/>
      <c r="I483" s="184"/>
      <c r="J483" s="184"/>
      <c r="K483" s="74">
        <f t="shared" si="88"/>
        <v>502</v>
      </c>
      <c r="L483" s="190">
        <v>6024</v>
      </c>
    </row>
    <row r="484" spans="1:12" x14ac:dyDescent="0.25">
      <c r="A484" s="361"/>
      <c r="B484" s="69"/>
      <c r="C484" s="361"/>
      <c r="D484" s="184" t="s">
        <v>123</v>
      </c>
      <c r="E484" s="184"/>
      <c r="F484" s="184"/>
      <c r="G484" s="184"/>
      <c r="H484" s="184"/>
      <c r="I484" s="184" t="s">
        <v>124</v>
      </c>
      <c r="J484" s="184"/>
      <c r="K484" s="384">
        <f t="shared" ref="K484:L484" si="89">SUM(K482:K483)</f>
        <v>1336</v>
      </c>
      <c r="L484" s="384">
        <f t="shared" si="89"/>
        <v>16032</v>
      </c>
    </row>
    <row r="485" spans="1:12" x14ac:dyDescent="0.25">
      <c r="A485" s="361"/>
      <c r="B485" s="69"/>
      <c r="C485" s="361"/>
      <c r="D485" s="181"/>
      <c r="E485" s="184"/>
      <c r="F485" s="184"/>
      <c r="G485" s="184"/>
      <c r="H485" s="184"/>
      <c r="I485" s="184"/>
      <c r="J485" s="184"/>
      <c r="K485" s="184"/>
      <c r="L485" s="384"/>
    </row>
    <row r="486" spans="1:12" x14ac:dyDescent="0.25">
      <c r="A486" s="183" t="s">
        <v>99</v>
      </c>
      <c r="B486" s="180">
        <v>3111</v>
      </c>
      <c r="C486" s="180" t="s">
        <v>101</v>
      </c>
      <c r="D486" s="64" t="s">
        <v>152</v>
      </c>
      <c r="E486" s="184"/>
      <c r="F486" s="184"/>
      <c r="G486" s="184"/>
      <c r="H486" s="184"/>
      <c r="I486" s="184"/>
      <c r="J486" s="184"/>
      <c r="K486" s="74">
        <f t="shared" ref="K486:K488" si="90">L486/12</f>
        <v>13170.333333333334</v>
      </c>
      <c r="L486" s="190">
        <v>158044</v>
      </c>
    </row>
    <row r="487" spans="1:12" x14ac:dyDescent="0.25">
      <c r="A487" s="183" t="s">
        <v>99</v>
      </c>
      <c r="B487" s="180">
        <v>3131</v>
      </c>
      <c r="C487" s="180" t="s">
        <v>101</v>
      </c>
      <c r="D487" s="64" t="s">
        <v>155</v>
      </c>
      <c r="E487" s="184"/>
      <c r="F487" s="184"/>
      <c r="G487" s="184"/>
      <c r="H487" s="184"/>
      <c r="I487" s="184"/>
      <c r="J487" s="184"/>
      <c r="K487" s="74">
        <f t="shared" si="90"/>
        <v>8120.75</v>
      </c>
      <c r="L487" s="190">
        <v>97449</v>
      </c>
    </row>
    <row r="488" spans="1:12" x14ac:dyDescent="0.25">
      <c r="A488" s="183" t="s">
        <v>99</v>
      </c>
      <c r="B488" s="180">
        <v>3581</v>
      </c>
      <c r="C488" s="180" t="s">
        <v>101</v>
      </c>
      <c r="D488" s="64" t="s">
        <v>274</v>
      </c>
      <c r="E488" s="184"/>
      <c r="F488" s="184"/>
      <c r="G488" s="184"/>
      <c r="H488" s="184"/>
      <c r="I488" s="184"/>
      <c r="J488" s="184"/>
      <c r="K488" s="74">
        <f t="shared" si="90"/>
        <v>3751.5</v>
      </c>
      <c r="L488" s="190">
        <v>45018</v>
      </c>
    </row>
    <row r="489" spans="1:12" x14ac:dyDescent="0.25">
      <c r="A489" s="361"/>
      <c r="B489" s="361"/>
      <c r="C489" s="361"/>
      <c r="D489" s="184" t="s">
        <v>123</v>
      </c>
      <c r="E489" s="184"/>
      <c r="F489" s="184"/>
      <c r="G489" s="184"/>
      <c r="H489" s="184"/>
      <c r="I489" s="184" t="s">
        <v>124</v>
      </c>
      <c r="J489" s="184"/>
      <c r="K489" s="384">
        <f t="shared" ref="K489:L489" si="91">SUM(K486:K488)</f>
        <v>25042.583333333336</v>
      </c>
      <c r="L489" s="384">
        <f t="shared" si="91"/>
        <v>300511</v>
      </c>
    </row>
    <row r="490" spans="1:12" x14ac:dyDescent="0.25">
      <c r="A490" s="361"/>
      <c r="B490" s="361"/>
      <c r="C490" s="361"/>
      <c r="D490" s="184"/>
      <c r="E490" s="184"/>
      <c r="F490" s="184"/>
      <c r="G490" s="184"/>
      <c r="H490" s="184"/>
      <c r="I490" s="184"/>
      <c r="J490" s="184"/>
      <c r="K490" s="184"/>
      <c r="L490" s="191"/>
    </row>
    <row r="491" spans="1:12" x14ac:dyDescent="0.25">
      <c r="A491" s="361"/>
      <c r="B491" s="361"/>
      <c r="C491" s="361"/>
      <c r="D491" s="184" t="s">
        <v>146</v>
      </c>
      <c r="E491" s="184"/>
      <c r="F491" s="184"/>
      <c r="G491" s="184"/>
      <c r="H491" s="184"/>
      <c r="I491" s="184" t="s">
        <v>186</v>
      </c>
      <c r="J491" s="184"/>
      <c r="K491" s="191">
        <f>SUM(K489,K484,K480)</f>
        <v>52169.778333333335</v>
      </c>
      <c r="L491" s="191">
        <f>SUM(L489,L484,L480)</f>
        <v>626037.34000000008</v>
      </c>
    </row>
    <row r="492" spans="1:12" x14ac:dyDescent="0.25">
      <c r="A492" s="361"/>
      <c r="B492" s="361"/>
      <c r="C492" s="361"/>
      <c r="D492" s="184"/>
      <c r="E492" s="184"/>
      <c r="F492" s="184"/>
      <c r="G492" s="184"/>
      <c r="H492" s="184"/>
      <c r="I492" s="184"/>
      <c r="J492" s="184"/>
      <c r="K492" s="184"/>
      <c r="L492" s="191"/>
    </row>
    <row r="493" spans="1:12" x14ac:dyDescent="0.25">
      <c r="A493" s="359" t="s">
        <v>82</v>
      </c>
      <c r="B493" s="360" t="s">
        <v>245</v>
      </c>
      <c r="C493" s="69"/>
      <c r="D493" s="184" t="s">
        <v>193</v>
      </c>
      <c r="E493" s="184"/>
      <c r="F493" s="184"/>
      <c r="G493" s="184"/>
      <c r="H493" s="184"/>
      <c r="I493" s="184"/>
      <c r="J493" s="184"/>
      <c r="K493" s="184"/>
      <c r="L493" s="191"/>
    </row>
    <row r="494" spans="1:12" x14ac:dyDescent="0.25">
      <c r="A494" s="359" t="s">
        <v>84</v>
      </c>
      <c r="B494" s="360" t="s">
        <v>245</v>
      </c>
      <c r="C494" s="69"/>
      <c r="D494" s="184" t="s">
        <v>276</v>
      </c>
      <c r="E494" s="184"/>
      <c r="F494" s="184"/>
      <c r="G494" s="184"/>
      <c r="H494" s="184"/>
      <c r="I494" s="184"/>
      <c r="J494" s="184"/>
      <c r="K494" s="184"/>
      <c r="L494" s="191"/>
    </row>
    <row r="495" spans="1:12" x14ac:dyDescent="0.25">
      <c r="A495" s="359" t="s">
        <v>87</v>
      </c>
      <c r="B495" s="360" t="s">
        <v>279</v>
      </c>
      <c r="C495" s="69"/>
      <c r="D495" s="184" t="s">
        <v>280</v>
      </c>
      <c r="E495" s="184"/>
      <c r="F495" s="184"/>
      <c r="G495" s="184"/>
      <c r="H495" s="184"/>
      <c r="I495" s="184"/>
      <c r="J495" s="184"/>
      <c r="K495" s="184"/>
      <c r="L495" s="191"/>
    </row>
    <row r="496" spans="1:12" x14ac:dyDescent="0.25">
      <c r="A496" s="359" t="s">
        <v>90</v>
      </c>
      <c r="B496" s="360" t="s">
        <v>91</v>
      </c>
      <c r="C496" s="69"/>
      <c r="D496" s="184" t="s">
        <v>92</v>
      </c>
      <c r="E496" s="184"/>
      <c r="F496" s="184"/>
      <c r="G496" s="184"/>
      <c r="H496" s="184"/>
      <c r="I496" s="184"/>
      <c r="J496" s="184"/>
      <c r="K496" s="184"/>
      <c r="L496" s="191"/>
    </row>
    <row r="497" spans="1:12" x14ac:dyDescent="0.25">
      <c r="A497" s="359" t="s">
        <v>93</v>
      </c>
      <c r="B497" s="360" t="s">
        <v>126</v>
      </c>
      <c r="C497" s="69"/>
      <c r="D497" s="184" t="s">
        <v>281</v>
      </c>
      <c r="E497" s="184"/>
      <c r="F497" s="184"/>
      <c r="G497" s="184"/>
      <c r="H497" s="184"/>
      <c r="I497" s="184"/>
      <c r="J497" s="184"/>
      <c r="K497" s="184"/>
      <c r="L497" s="191"/>
    </row>
    <row r="498" spans="1:12" x14ac:dyDescent="0.25">
      <c r="A498" s="361"/>
      <c r="B498" s="361"/>
      <c r="C498" s="361"/>
      <c r="D498" s="184"/>
      <c r="E498" s="184"/>
      <c r="F498" s="184"/>
      <c r="G498" s="184"/>
      <c r="H498" s="184"/>
      <c r="I498" s="184"/>
      <c r="J498" s="184"/>
      <c r="K498" s="184"/>
      <c r="L498" s="191"/>
    </row>
    <row r="499" spans="1:12" x14ac:dyDescent="0.25">
      <c r="A499" s="361"/>
      <c r="B499" s="361"/>
      <c r="C499" s="399">
        <v>130900</v>
      </c>
      <c r="D499" s="365" t="s">
        <v>96</v>
      </c>
      <c r="E499" s="365" t="s">
        <v>383</v>
      </c>
      <c r="F499" s="365"/>
      <c r="G499" s="184"/>
      <c r="H499" s="184"/>
      <c r="I499" s="184"/>
      <c r="J499" s="184"/>
      <c r="K499" s="184"/>
      <c r="L499" s="191"/>
    </row>
    <row r="500" spans="1:12" x14ac:dyDescent="0.25">
      <c r="A500" s="361"/>
      <c r="B500" s="361"/>
      <c r="C500" s="399"/>
      <c r="D500" s="365"/>
      <c r="E500" s="365"/>
      <c r="F500" s="365"/>
      <c r="G500" s="184"/>
      <c r="H500" s="184"/>
      <c r="I500" s="184"/>
      <c r="J500" s="184"/>
      <c r="K500" s="184"/>
      <c r="L500" s="191"/>
    </row>
    <row r="501" spans="1:12" x14ac:dyDescent="0.25">
      <c r="A501" s="183" t="s">
        <v>99</v>
      </c>
      <c r="B501" s="180" t="s">
        <v>100</v>
      </c>
      <c r="C501" s="180" t="s">
        <v>101</v>
      </c>
      <c r="D501" s="64" t="s">
        <v>102</v>
      </c>
      <c r="E501" s="64"/>
      <c r="F501" s="64"/>
      <c r="G501" s="64"/>
      <c r="H501" s="64"/>
      <c r="I501" s="64"/>
      <c r="J501" s="64"/>
      <c r="K501" s="193">
        <f t="shared" ref="K501:K507" si="92">L501/12</f>
        <v>35173.340000000004</v>
      </c>
      <c r="L501" s="396">
        <v>422080.08</v>
      </c>
    </row>
    <row r="502" spans="1:12" x14ac:dyDescent="0.25">
      <c r="A502" s="183" t="s">
        <v>99</v>
      </c>
      <c r="B502" s="180" t="s">
        <v>106</v>
      </c>
      <c r="C502" s="180" t="s">
        <v>101</v>
      </c>
      <c r="D502" s="64" t="s">
        <v>107</v>
      </c>
      <c r="E502" s="64"/>
      <c r="F502" s="64"/>
      <c r="G502" s="64"/>
      <c r="H502" s="64"/>
      <c r="I502" s="64"/>
      <c r="J502" s="64"/>
      <c r="K502" s="193">
        <f t="shared" si="92"/>
        <v>3960.1800000000003</v>
      </c>
      <c r="L502" s="396">
        <v>47522.16</v>
      </c>
    </row>
    <row r="503" spans="1:12" x14ac:dyDescent="0.25">
      <c r="A503" s="183" t="s">
        <v>99</v>
      </c>
      <c r="B503" s="180" t="s">
        <v>110</v>
      </c>
      <c r="C503" s="180" t="s">
        <v>101</v>
      </c>
      <c r="D503" s="64" t="s">
        <v>111</v>
      </c>
      <c r="E503" s="64"/>
      <c r="F503" s="64"/>
      <c r="G503" s="64"/>
      <c r="H503" s="64"/>
      <c r="I503" s="64"/>
      <c r="J503" s="64"/>
      <c r="K503" s="193">
        <f t="shared" si="92"/>
        <v>949</v>
      </c>
      <c r="L503" s="396">
        <v>11388</v>
      </c>
    </row>
    <row r="504" spans="1:12" x14ac:dyDescent="0.25">
      <c r="A504" s="183" t="s">
        <v>99</v>
      </c>
      <c r="B504" s="180" t="s">
        <v>112</v>
      </c>
      <c r="C504" s="180" t="s">
        <v>101</v>
      </c>
      <c r="D504" s="64" t="s">
        <v>113</v>
      </c>
      <c r="E504" s="64"/>
      <c r="F504" s="64"/>
      <c r="G504" s="64"/>
      <c r="H504" s="64"/>
      <c r="I504" s="64"/>
      <c r="J504" s="64"/>
      <c r="K504" s="193">
        <f t="shared" si="92"/>
        <v>847.9</v>
      </c>
      <c r="L504" s="396">
        <v>10174.799999999999</v>
      </c>
    </row>
    <row r="505" spans="1:12" x14ac:dyDescent="0.25">
      <c r="A505" s="183" t="s">
        <v>99</v>
      </c>
      <c r="B505" s="180" t="s">
        <v>114</v>
      </c>
      <c r="C505" s="180" t="s">
        <v>101</v>
      </c>
      <c r="D505" s="64" t="s">
        <v>115</v>
      </c>
      <c r="E505" s="64"/>
      <c r="F505" s="64"/>
      <c r="G505" s="64"/>
      <c r="H505" s="64"/>
      <c r="I505" s="64"/>
      <c r="J505" s="64"/>
      <c r="K505" s="193">
        <f t="shared" si="92"/>
        <v>6619.9575000000004</v>
      </c>
      <c r="L505" s="396">
        <v>79439.490000000005</v>
      </c>
    </row>
    <row r="506" spans="1:12" x14ac:dyDescent="0.25">
      <c r="A506" s="183" t="s">
        <v>99</v>
      </c>
      <c r="B506" s="180" t="s">
        <v>119</v>
      </c>
      <c r="C506" s="180" t="s">
        <v>101</v>
      </c>
      <c r="D506" s="64" t="s">
        <v>120</v>
      </c>
      <c r="E506" s="64"/>
      <c r="F506" s="64"/>
      <c r="G506" s="64"/>
      <c r="H506" s="64"/>
      <c r="I506" s="64"/>
      <c r="J506" s="64"/>
      <c r="K506" s="193">
        <f t="shared" si="92"/>
        <v>2850</v>
      </c>
      <c r="L506" s="396">
        <v>34200</v>
      </c>
    </row>
    <row r="507" spans="1:12" x14ac:dyDescent="0.25">
      <c r="A507" s="183" t="s">
        <v>99</v>
      </c>
      <c r="B507" s="180" t="s">
        <v>121</v>
      </c>
      <c r="C507" s="180" t="s">
        <v>101</v>
      </c>
      <c r="D507" s="64" t="s">
        <v>122</v>
      </c>
      <c r="E507" s="64"/>
      <c r="F507" s="64"/>
      <c r="G507" s="64"/>
      <c r="H507" s="64"/>
      <c r="I507" s="64"/>
      <c r="J507" s="64"/>
      <c r="K507" s="193">
        <f t="shared" si="92"/>
        <v>1120</v>
      </c>
      <c r="L507" s="396">
        <v>13440</v>
      </c>
    </row>
    <row r="508" spans="1:12" x14ac:dyDescent="0.25">
      <c r="A508" s="361"/>
      <c r="B508" s="69"/>
      <c r="C508" s="361"/>
      <c r="D508" s="184" t="s">
        <v>123</v>
      </c>
      <c r="E508" s="184"/>
      <c r="F508" s="184"/>
      <c r="G508" s="184"/>
      <c r="H508" s="184"/>
      <c r="I508" s="184" t="s">
        <v>124</v>
      </c>
      <c r="J508" s="184"/>
      <c r="K508" s="191">
        <f t="shared" ref="K508:L508" si="93">SUM(K501:K507)</f>
        <v>51520.377500000002</v>
      </c>
      <c r="L508" s="191">
        <f t="shared" si="93"/>
        <v>618244.53</v>
      </c>
    </row>
    <row r="509" spans="1:12" x14ac:dyDescent="0.25">
      <c r="A509" s="361"/>
      <c r="B509" s="69"/>
      <c r="C509" s="361"/>
      <c r="D509" s="181"/>
      <c r="E509" s="184"/>
      <c r="F509" s="184"/>
      <c r="G509" s="184"/>
      <c r="H509" s="184"/>
      <c r="I509" s="184"/>
      <c r="J509" s="184"/>
      <c r="K509" s="184"/>
      <c r="L509" s="74"/>
    </row>
    <row r="510" spans="1:12" x14ac:dyDescent="0.25">
      <c r="A510" s="183" t="s">
        <v>99</v>
      </c>
      <c r="B510" s="180">
        <v>2111</v>
      </c>
      <c r="C510" s="180" t="s">
        <v>101</v>
      </c>
      <c r="D510" s="64" t="s">
        <v>125</v>
      </c>
      <c r="E510" s="184"/>
      <c r="F510" s="184"/>
      <c r="G510" s="184"/>
      <c r="H510" s="184"/>
      <c r="I510" s="184"/>
      <c r="J510" s="184"/>
      <c r="K510" s="74">
        <f t="shared" ref="K510:K511" si="94">L510/12</f>
        <v>584</v>
      </c>
      <c r="L510" s="190">
        <v>7008</v>
      </c>
    </row>
    <row r="511" spans="1:12" x14ac:dyDescent="0.25">
      <c r="A511" s="183" t="s">
        <v>99</v>
      </c>
      <c r="B511" s="180">
        <v>2161</v>
      </c>
      <c r="C511" s="180" t="s">
        <v>101</v>
      </c>
      <c r="D511" s="64" t="s">
        <v>128</v>
      </c>
      <c r="E511" s="184"/>
      <c r="F511" s="184"/>
      <c r="G511" s="184"/>
      <c r="H511" s="184"/>
      <c r="I511" s="184"/>
      <c r="J511" s="184"/>
      <c r="K511" s="74">
        <f t="shared" si="94"/>
        <v>834</v>
      </c>
      <c r="L511" s="190">
        <v>10008</v>
      </c>
    </row>
    <row r="512" spans="1:12" x14ac:dyDescent="0.25">
      <c r="A512" s="361"/>
      <c r="B512" s="69"/>
      <c r="C512" s="361"/>
      <c r="D512" s="184" t="s">
        <v>123</v>
      </c>
      <c r="E512" s="184"/>
      <c r="F512" s="184"/>
      <c r="G512" s="184"/>
      <c r="H512" s="184"/>
      <c r="I512" s="184" t="s">
        <v>124</v>
      </c>
      <c r="J512" s="184"/>
      <c r="K512" s="384">
        <f t="shared" ref="K512:L512" si="95">SUM(K510:K511)</f>
        <v>1418</v>
      </c>
      <c r="L512" s="384">
        <f t="shared" si="95"/>
        <v>17016</v>
      </c>
    </row>
    <row r="513" spans="1:12" x14ac:dyDescent="0.25">
      <c r="A513" s="361"/>
      <c r="B513" s="69"/>
      <c r="C513" s="361"/>
      <c r="D513" s="181"/>
      <c r="E513" s="184"/>
      <c r="F513" s="184"/>
      <c r="G513" s="184"/>
      <c r="H513" s="184"/>
      <c r="I513" s="184"/>
      <c r="J513" s="184"/>
      <c r="K513" s="184"/>
      <c r="L513" s="384"/>
    </row>
    <row r="514" spans="1:12" x14ac:dyDescent="0.25">
      <c r="A514" s="183" t="s">
        <v>99</v>
      </c>
      <c r="B514" s="180">
        <v>3111</v>
      </c>
      <c r="C514" s="180" t="s">
        <v>101</v>
      </c>
      <c r="D514" s="64" t="s">
        <v>152</v>
      </c>
      <c r="E514" s="184"/>
      <c r="F514" s="184"/>
      <c r="G514" s="184"/>
      <c r="H514" s="184"/>
      <c r="I514" s="184"/>
      <c r="J514" s="184"/>
      <c r="K514" s="74">
        <f t="shared" ref="K514:K517" si="96">L514/12</f>
        <v>10002.666666666666</v>
      </c>
      <c r="L514" s="190">
        <v>120032</v>
      </c>
    </row>
    <row r="515" spans="1:12" x14ac:dyDescent="0.25">
      <c r="A515" s="183" t="s">
        <v>99</v>
      </c>
      <c r="B515" s="180">
        <v>3131</v>
      </c>
      <c r="C515" s="180" t="s">
        <v>101</v>
      </c>
      <c r="D515" s="64" t="s">
        <v>155</v>
      </c>
      <c r="E515" s="184"/>
      <c r="F515" s="184"/>
      <c r="G515" s="184"/>
      <c r="H515" s="184"/>
      <c r="I515" s="184"/>
      <c r="J515" s="184"/>
      <c r="K515" s="74">
        <f t="shared" si="96"/>
        <v>6875</v>
      </c>
      <c r="L515" s="190">
        <v>82500</v>
      </c>
    </row>
    <row r="516" spans="1:12" x14ac:dyDescent="0.25">
      <c r="A516" s="183" t="s">
        <v>99</v>
      </c>
      <c r="B516" s="180">
        <v>3141</v>
      </c>
      <c r="C516" s="180" t="s">
        <v>101</v>
      </c>
      <c r="D516" s="64" t="s">
        <v>156</v>
      </c>
      <c r="E516" s="184"/>
      <c r="F516" s="184"/>
      <c r="G516" s="184"/>
      <c r="H516" s="184"/>
      <c r="I516" s="184"/>
      <c r="J516" s="184"/>
      <c r="K516" s="74">
        <f t="shared" si="96"/>
        <v>968.75</v>
      </c>
      <c r="L516" s="190">
        <v>11625</v>
      </c>
    </row>
    <row r="517" spans="1:12" x14ac:dyDescent="0.25">
      <c r="A517" s="183" t="s">
        <v>99</v>
      </c>
      <c r="B517" s="180">
        <v>3581</v>
      </c>
      <c r="C517" s="180" t="s">
        <v>101</v>
      </c>
      <c r="D517" s="64" t="s">
        <v>274</v>
      </c>
      <c r="E517" s="184"/>
      <c r="F517" s="184"/>
      <c r="G517" s="184"/>
      <c r="H517" s="184"/>
      <c r="I517" s="184"/>
      <c r="J517" s="184"/>
      <c r="K517" s="74">
        <f t="shared" si="96"/>
        <v>1250.25</v>
      </c>
      <c r="L517" s="190">
        <v>15003</v>
      </c>
    </row>
    <row r="518" spans="1:12" x14ac:dyDescent="0.25">
      <c r="A518" s="361"/>
      <c r="B518" s="361"/>
      <c r="C518" s="361"/>
      <c r="D518" s="184" t="s">
        <v>123</v>
      </c>
      <c r="E518" s="184"/>
      <c r="F518" s="184"/>
      <c r="G518" s="184"/>
      <c r="H518" s="184"/>
      <c r="I518" s="184" t="s">
        <v>124</v>
      </c>
      <c r="J518" s="184"/>
      <c r="K518" s="384">
        <f t="shared" ref="K518:L518" si="97">SUM(K514:K517)</f>
        <v>19096.666666666664</v>
      </c>
      <c r="L518" s="384">
        <f t="shared" si="97"/>
        <v>229160</v>
      </c>
    </row>
    <row r="519" spans="1:12" x14ac:dyDescent="0.25">
      <c r="A519" s="361"/>
      <c r="B519" s="361"/>
      <c r="C519" s="361"/>
      <c r="D519" s="184"/>
      <c r="E519" s="184"/>
      <c r="F519" s="184"/>
      <c r="G519" s="184"/>
      <c r="H519" s="184"/>
      <c r="I519" s="184"/>
      <c r="J519" s="184"/>
      <c r="K519" s="184"/>
      <c r="L519" s="191"/>
    </row>
    <row r="520" spans="1:12" x14ac:dyDescent="0.25">
      <c r="A520" s="361"/>
      <c r="B520" s="361"/>
      <c r="C520" s="361"/>
      <c r="D520" s="184" t="s">
        <v>146</v>
      </c>
      <c r="E520" s="184"/>
      <c r="F520" s="184"/>
      <c r="G520" s="184"/>
      <c r="H520" s="184"/>
      <c r="I520" s="184" t="s">
        <v>186</v>
      </c>
      <c r="J520" s="184"/>
      <c r="K520" s="191">
        <f>SUM(K512,K508,K518)</f>
        <v>72035.044166666659</v>
      </c>
      <c r="L520" s="191">
        <f>SUM(L512,L508,L518)</f>
        <v>864420.53</v>
      </c>
    </row>
    <row r="521" spans="1:12" x14ac:dyDescent="0.25">
      <c r="A521" s="361"/>
      <c r="B521" s="361"/>
      <c r="C521" s="361"/>
      <c r="D521" s="184"/>
      <c r="E521" s="184"/>
      <c r="F521" s="184"/>
      <c r="G521" s="184"/>
      <c r="H521" s="184"/>
      <c r="I521" s="184"/>
      <c r="J521" s="184"/>
      <c r="K521" s="191"/>
      <c r="L521" s="191"/>
    </row>
    <row r="522" spans="1:12" x14ac:dyDescent="0.25">
      <c r="A522" s="359" t="s">
        <v>82</v>
      </c>
      <c r="B522" s="360" t="s">
        <v>245</v>
      </c>
      <c r="C522" s="69"/>
      <c r="D522" s="184" t="s">
        <v>193</v>
      </c>
      <c r="E522" s="184"/>
      <c r="F522" s="184"/>
      <c r="G522" s="184"/>
      <c r="H522" s="184"/>
      <c r="I522" s="184"/>
      <c r="J522" s="184"/>
      <c r="K522" s="184"/>
      <c r="L522" s="191"/>
    </row>
    <row r="523" spans="1:12" x14ac:dyDescent="0.25">
      <c r="A523" s="359" t="s">
        <v>84</v>
      </c>
      <c r="B523" s="360" t="s">
        <v>245</v>
      </c>
      <c r="C523" s="69"/>
      <c r="D523" s="184" t="s">
        <v>276</v>
      </c>
      <c r="E523" s="184"/>
      <c r="F523" s="184"/>
      <c r="G523" s="184"/>
      <c r="H523" s="184"/>
      <c r="I523" s="184"/>
      <c r="J523" s="184"/>
      <c r="K523" s="184"/>
      <c r="L523" s="191"/>
    </row>
    <row r="524" spans="1:12" x14ac:dyDescent="0.25">
      <c r="A524" s="359" t="s">
        <v>87</v>
      </c>
      <c r="B524" s="360" t="s">
        <v>279</v>
      </c>
      <c r="C524" s="69"/>
      <c r="D524" s="184" t="s">
        <v>280</v>
      </c>
      <c r="E524" s="184"/>
      <c r="F524" s="184"/>
      <c r="G524" s="184"/>
      <c r="H524" s="184"/>
      <c r="I524" s="184"/>
      <c r="J524" s="184"/>
      <c r="K524" s="184"/>
      <c r="L524" s="191"/>
    </row>
    <row r="525" spans="1:12" x14ac:dyDescent="0.25">
      <c r="A525" s="359" t="s">
        <v>90</v>
      </c>
      <c r="B525" s="360" t="s">
        <v>91</v>
      </c>
      <c r="C525" s="69"/>
      <c r="D525" s="184" t="s">
        <v>92</v>
      </c>
      <c r="E525" s="184"/>
      <c r="F525" s="184"/>
      <c r="G525" s="184"/>
      <c r="H525" s="184"/>
      <c r="I525" s="184"/>
      <c r="J525" s="184"/>
      <c r="K525" s="184"/>
      <c r="L525" s="191"/>
    </row>
    <row r="526" spans="1:12" x14ac:dyDescent="0.25">
      <c r="A526" s="359" t="s">
        <v>93</v>
      </c>
      <c r="B526" s="360" t="s">
        <v>126</v>
      </c>
      <c r="C526" s="69"/>
      <c r="D526" s="184" t="s">
        <v>281</v>
      </c>
      <c r="E526" s="184"/>
      <c r="F526" s="184"/>
      <c r="G526" s="184"/>
      <c r="H526" s="184"/>
      <c r="I526" s="184"/>
      <c r="J526" s="184"/>
      <c r="K526" s="184"/>
      <c r="L526" s="191"/>
    </row>
    <row r="527" spans="1:12" x14ac:dyDescent="0.25">
      <c r="A527" s="361"/>
      <c r="B527" s="361"/>
      <c r="C527" s="361"/>
      <c r="D527" s="184"/>
      <c r="E527" s="184"/>
      <c r="F527" s="184"/>
      <c r="G527" s="184"/>
      <c r="H527" s="184"/>
      <c r="I527" s="184"/>
      <c r="J527" s="184"/>
      <c r="K527" s="191"/>
      <c r="L527" s="191"/>
    </row>
    <row r="528" spans="1:12" x14ac:dyDescent="0.25">
      <c r="A528" s="183"/>
      <c r="B528" s="361"/>
      <c r="C528" s="399">
        <v>131000</v>
      </c>
      <c r="D528" s="365" t="s">
        <v>96</v>
      </c>
      <c r="E528" s="365" t="s">
        <v>393</v>
      </c>
      <c r="F528" s="365"/>
      <c r="G528" s="184"/>
      <c r="H528" s="184"/>
      <c r="I528" s="184"/>
      <c r="J528" s="184"/>
      <c r="K528" s="184"/>
      <c r="L528" s="191"/>
    </row>
    <row r="529" spans="1:12" x14ac:dyDescent="0.25">
      <c r="A529" s="183"/>
      <c r="B529" s="361"/>
      <c r="C529" s="361"/>
      <c r="D529" s="184"/>
      <c r="E529" s="184"/>
      <c r="F529" s="184"/>
      <c r="G529" s="184"/>
      <c r="H529" s="184"/>
      <c r="I529" s="184"/>
      <c r="J529" s="184"/>
      <c r="K529" s="184"/>
      <c r="L529" s="191"/>
    </row>
    <row r="530" spans="1:12" x14ac:dyDescent="0.25">
      <c r="A530" s="183" t="s">
        <v>99</v>
      </c>
      <c r="B530" s="180" t="s">
        <v>100</v>
      </c>
      <c r="C530" s="180" t="s">
        <v>101</v>
      </c>
      <c r="D530" s="64" t="s">
        <v>102</v>
      </c>
      <c r="E530" s="387"/>
      <c r="F530" s="387"/>
      <c r="G530" s="387"/>
      <c r="H530" s="387"/>
      <c r="I530" s="387"/>
      <c r="J530" s="387"/>
      <c r="K530" s="193">
        <f t="shared" ref="K530:K535" si="98">L530/12</f>
        <v>31118.880000000001</v>
      </c>
      <c r="L530" s="396">
        <v>373426.56</v>
      </c>
    </row>
    <row r="531" spans="1:12" x14ac:dyDescent="0.25">
      <c r="A531" s="183" t="s">
        <v>99</v>
      </c>
      <c r="B531" s="180" t="s">
        <v>110</v>
      </c>
      <c r="C531" s="180" t="s">
        <v>101</v>
      </c>
      <c r="D531" s="64" t="s">
        <v>111</v>
      </c>
      <c r="E531" s="387"/>
      <c r="F531" s="387"/>
      <c r="G531" s="387"/>
      <c r="H531" s="387"/>
      <c r="I531" s="387"/>
      <c r="J531" s="387"/>
      <c r="K531" s="193">
        <f t="shared" si="98"/>
        <v>1186</v>
      </c>
      <c r="L531" s="396">
        <v>14232</v>
      </c>
    </row>
    <row r="532" spans="1:12" x14ac:dyDescent="0.25">
      <c r="A532" s="183" t="s">
        <v>99</v>
      </c>
      <c r="B532" s="180" t="s">
        <v>112</v>
      </c>
      <c r="C532" s="180" t="s">
        <v>101</v>
      </c>
      <c r="D532" s="64" t="s">
        <v>113</v>
      </c>
      <c r="E532" s="387"/>
      <c r="F532" s="387"/>
      <c r="G532" s="387"/>
      <c r="H532" s="387"/>
      <c r="I532" s="387"/>
      <c r="J532" s="387"/>
      <c r="K532" s="193">
        <f t="shared" si="98"/>
        <v>674.245</v>
      </c>
      <c r="L532" s="396">
        <v>8090.94</v>
      </c>
    </row>
    <row r="533" spans="1:12" x14ac:dyDescent="0.25">
      <c r="A533" s="183" t="s">
        <v>99</v>
      </c>
      <c r="B533" s="180" t="s">
        <v>114</v>
      </c>
      <c r="C533" s="180" t="s">
        <v>101</v>
      </c>
      <c r="D533" s="64" t="s">
        <v>115</v>
      </c>
      <c r="E533" s="387"/>
      <c r="F533" s="387"/>
      <c r="G533" s="387"/>
      <c r="H533" s="387"/>
      <c r="I533" s="387"/>
      <c r="J533" s="387"/>
      <c r="K533" s="193">
        <f t="shared" si="98"/>
        <v>5272.9216666666662</v>
      </c>
      <c r="L533" s="396">
        <v>63275.06</v>
      </c>
    </row>
    <row r="534" spans="1:12" x14ac:dyDescent="0.25">
      <c r="A534" s="183" t="s">
        <v>99</v>
      </c>
      <c r="B534" s="180" t="s">
        <v>119</v>
      </c>
      <c r="C534" s="180" t="s">
        <v>101</v>
      </c>
      <c r="D534" s="64" t="s">
        <v>120</v>
      </c>
      <c r="E534" s="387"/>
      <c r="F534" s="387"/>
      <c r="G534" s="387"/>
      <c r="H534" s="387"/>
      <c r="I534" s="387"/>
      <c r="J534" s="387"/>
      <c r="K534" s="193">
        <f t="shared" si="98"/>
        <v>2850</v>
      </c>
      <c r="L534" s="396">
        <v>34200</v>
      </c>
    </row>
    <row r="535" spans="1:12" x14ac:dyDescent="0.25">
      <c r="A535" s="183" t="s">
        <v>99</v>
      </c>
      <c r="B535" s="180" t="s">
        <v>121</v>
      </c>
      <c r="C535" s="180" t="s">
        <v>101</v>
      </c>
      <c r="D535" s="64" t="s">
        <v>122</v>
      </c>
      <c r="E535" s="387"/>
      <c r="F535" s="387"/>
      <c r="G535" s="387"/>
      <c r="H535" s="387"/>
      <c r="I535" s="387"/>
      <c r="J535" s="387"/>
      <c r="K535" s="193">
        <f t="shared" si="98"/>
        <v>1228.3333333333333</v>
      </c>
      <c r="L535" s="396">
        <v>14740</v>
      </c>
    </row>
    <row r="536" spans="1:12" x14ac:dyDescent="0.25">
      <c r="A536" s="183"/>
      <c r="B536" s="69"/>
      <c r="C536" s="361"/>
      <c r="D536" s="184" t="s">
        <v>123</v>
      </c>
      <c r="E536" s="184"/>
      <c r="F536" s="184"/>
      <c r="G536" s="184"/>
      <c r="H536" s="184"/>
      <c r="I536" s="184" t="s">
        <v>124</v>
      </c>
      <c r="J536" s="184"/>
      <c r="K536" s="191">
        <f t="shared" ref="K536:L536" si="99">SUM(K530:K535)</f>
        <v>42330.380000000005</v>
      </c>
      <c r="L536" s="191">
        <f t="shared" si="99"/>
        <v>507964.56</v>
      </c>
    </row>
    <row r="537" spans="1:12" x14ac:dyDescent="0.25">
      <c r="A537" s="69"/>
      <c r="B537" s="69"/>
      <c r="C537" s="183"/>
      <c r="D537" s="181"/>
      <c r="E537" s="184"/>
      <c r="F537" s="184"/>
      <c r="G537" s="184"/>
      <c r="H537" s="184"/>
      <c r="I537" s="184"/>
      <c r="J537" s="184"/>
      <c r="K537" s="74"/>
      <c r="L537" s="74"/>
    </row>
    <row r="538" spans="1:12" x14ac:dyDescent="0.25">
      <c r="A538" s="183" t="s">
        <v>99</v>
      </c>
      <c r="B538" s="180">
        <v>2111</v>
      </c>
      <c r="C538" s="180" t="s">
        <v>101</v>
      </c>
      <c r="D538" s="64" t="s">
        <v>125</v>
      </c>
      <c r="E538" s="184"/>
      <c r="F538" s="184"/>
      <c r="G538" s="184"/>
      <c r="H538" s="184"/>
      <c r="I538" s="184"/>
      <c r="J538" s="184"/>
      <c r="K538" s="74">
        <f t="shared" ref="K538:K539" si="100">L538/12</f>
        <v>917.33333333333337</v>
      </c>
      <c r="L538" s="419">
        <v>11008</v>
      </c>
    </row>
    <row r="539" spans="1:12" x14ac:dyDescent="0.25">
      <c r="A539" s="183" t="s">
        <v>99</v>
      </c>
      <c r="B539" s="180">
        <v>2161</v>
      </c>
      <c r="C539" s="180" t="s">
        <v>101</v>
      </c>
      <c r="D539" s="64" t="s">
        <v>128</v>
      </c>
      <c r="E539" s="184"/>
      <c r="F539" s="184"/>
      <c r="G539" s="184"/>
      <c r="H539" s="184"/>
      <c r="I539" s="184"/>
      <c r="J539" s="184"/>
      <c r="K539" s="74">
        <f t="shared" si="100"/>
        <v>417</v>
      </c>
      <c r="L539" s="419">
        <v>5004</v>
      </c>
    </row>
    <row r="540" spans="1:12" x14ac:dyDescent="0.25">
      <c r="A540" s="361"/>
      <c r="B540" s="69"/>
      <c r="C540" s="361"/>
      <c r="D540" s="184" t="s">
        <v>123</v>
      </c>
      <c r="E540" s="184"/>
      <c r="F540" s="184"/>
      <c r="G540" s="184"/>
      <c r="H540" s="184"/>
      <c r="I540" s="184" t="s">
        <v>124</v>
      </c>
      <c r="J540" s="184"/>
      <c r="K540" s="384">
        <f t="shared" ref="K540:L540" si="101">SUM(K538:K539)</f>
        <v>1334.3333333333335</v>
      </c>
      <c r="L540" s="384">
        <f t="shared" si="101"/>
        <v>16012</v>
      </c>
    </row>
    <row r="541" spans="1:12" x14ac:dyDescent="0.25">
      <c r="A541" s="361"/>
      <c r="B541" s="69"/>
      <c r="C541" s="361"/>
      <c r="D541" s="181"/>
      <c r="E541" s="184"/>
      <c r="F541" s="184"/>
      <c r="G541" s="184"/>
      <c r="H541" s="184"/>
      <c r="I541" s="184"/>
      <c r="J541" s="184"/>
      <c r="K541" s="184"/>
      <c r="L541" s="384"/>
    </row>
    <row r="542" spans="1:12" x14ac:dyDescent="0.25">
      <c r="A542" s="183" t="s">
        <v>99</v>
      </c>
      <c r="B542" s="180">
        <v>3111</v>
      </c>
      <c r="C542" s="180" t="s">
        <v>101</v>
      </c>
      <c r="D542" s="64" t="s">
        <v>152</v>
      </c>
      <c r="E542" s="184"/>
      <c r="F542" s="184"/>
      <c r="G542" s="184"/>
      <c r="H542" s="184"/>
      <c r="I542" s="184"/>
      <c r="J542" s="184"/>
      <c r="K542" s="74">
        <f t="shared" ref="K542:K545" si="102">L542/12</f>
        <v>3834</v>
      </c>
      <c r="L542" s="419">
        <v>46008</v>
      </c>
    </row>
    <row r="543" spans="1:12" x14ac:dyDescent="0.25">
      <c r="A543" s="183" t="s">
        <v>99</v>
      </c>
      <c r="B543" s="180">
        <v>3131</v>
      </c>
      <c r="C543" s="180" t="s">
        <v>101</v>
      </c>
      <c r="D543" s="64" t="s">
        <v>155</v>
      </c>
      <c r="E543" s="184"/>
      <c r="F543" s="184"/>
      <c r="G543" s="184"/>
      <c r="H543" s="184"/>
      <c r="I543" s="184"/>
      <c r="J543" s="184"/>
      <c r="K543" s="74">
        <f t="shared" si="102"/>
        <v>1250.25</v>
      </c>
      <c r="L543" s="419">
        <v>15003</v>
      </c>
    </row>
    <row r="544" spans="1:12" x14ac:dyDescent="0.25">
      <c r="A544" s="183" t="s">
        <v>99</v>
      </c>
      <c r="B544" s="180">
        <v>3141</v>
      </c>
      <c r="C544" s="180" t="s">
        <v>101</v>
      </c>
      <c r="D544" s="64" t="s">
        <v>156</v>
      </c>
      <c r="E544" s="184"/>
      <c r="F544" s="184"/>
      <c r="G544" s="184"/>
      <c r="H544" s="184"/>
      <c r="I544" s="184"/>
      <c r="J544" s="184"/>
      <c r="K544" s="74">
        <f t="shared" si="102"/>
        <v>817</v>
      </c>
      <c r="L544" s="419">
        <v>9804</v>
      </c>
    </row>
    <row r="545" spans="1:12" x14ac:dyDescent="0.25">
      <c r="A545" s="183" t="s">
        <v>99</v>
      </c>
      <c r="B545" s="180">
        <v>3581</v>
      </c>
      <c r="C545" s="180" t="s">
        <v>101</v>
      </c>
      <c r="D545" s="64" t="s">
        <v>274</v>
      </c>
      <c r="E545" s="184"/>
      <c r="F545" s="184"/>
      <c r="G545" s="184"/>
      <c r="H545" s="184"/>
      <c r="I545" s="184"/>
      <c r="J545" s="184"/>
      <c r="K545" s="74">
        <f t="shared" si="102"/>
        <v>1250.25</v>
      </c>
      <c r="L545" s="419">
        <v>15003</v>
      </c>
    </row>
    <row r="546" spans="1:12" x14ac:dyDescent="0.25">
      <c r="A546" s="361"/>
      <c r="B546" s="361"/>
      <c r="C546" s="361"/>
      <c r="D546" s="184" t="s">
        <v>123</v>
      </c>
      <c r="E546" s="184"/>
      <c r="F546" s="184"/>
      <c r="G546" s="184"/>
      <c r="H546" s="184"/>
      <c r="I546" s="184" t="s">
        <v>124</v>
      </c>
      <c r="J546" s="184"/>
      <c r="K546" s="384">
        <f t="shared" ref="K546:L546" si="103">SUM(K542:K545)</f>
        <v>7151.5</v>
      </c>
      <c r="L546" s="384">
        <f t="shared" si="103"/>
        <v>85818</v>
      </c>
    </row>
    <row r="547" spans="1:12" x14ac:dyDescent="0.25">
      <c r="A547" s="361"/>
      <c r="B547" s="361"/>
      <c r="C547" s="361"/>
      <c r="D547" s="184"/>
      <c r="E547" s="184"/>
      <c r="F547" s="184"/>
      <c r="G547" s="184"/>
      <c r="H547" s="184"/>
      <c r="I547" s="184"/>
      <c r="J547" s="184"/>
      <c r="K547" s="184"/>
      <c r="L547" s="384"/>
    </row>
    <row r="548" spans="1:12" x14ac:dyDescent="0.25">
      <c r="A548" s="361"/>
      <c r="B548" s="361"/>
      <c r="C548" s="361"/>
      <c r="D548" s="184" t="s">
        <v>146</v>
      </c>
      <c r="E548" s="184"/>
      <c r="F548" s="184"/>
      <c r="G548" s="184"/>
      <c r="H548" s="184"/>
      <c r="I548" s="184" t="s">
        <v>186</v>
      </c>
      <c r="J548" s="184"/>
      <c r="K548" s="191">
        <f>SUM(K546,K540,K536)</f>
        <v>50816.21333333334</v>
      </c>
      <c r="L548" s="191">
        <f>SUM(L546,L540,L536)</f>
        <v>609794.56000000006</v>
      </c>
    </row>
    <row r="549" spans="1:12" x14ac:dyDescent="0.25">
      <c r="A549" s="361"/>
      <c r="B549" s="361"/>
      <c r="C549" s="361"/>
      <c r="D549" s="184"/>
      <c r="E549" s="184"/>
      <c r="F549" s="184"/>
      <c r="G549" s="184"/>
      <c r="H549" s="184"/>
      <c r="I549" s="184"/>
      <c r="J549" s="184"/>
      <c r="K549" s="191"/>
      <c r="L549" s="191"/>
    </row>
    <row r="550" spans="1:12" x14ac:dyDescent="0.25">
      <c r="A550" s="359" t="s">
        <v>82</v>
      </c>
      <c r="B550" s="360" t="s">
        <v>245</v>
      </c>
      <c r="C550" s="69"/>
      <c r="D550" s="184" t="s">
        <v>193</v>
      </c>
      <c r="E550" s="184"/>
      <c r="F550" s="184"/>
      <c r="G550" s="184"/>
      <c r="H550" s="184"/>
      <c r="I550" s="184"/>
      <c r="J550" s="184"/>
      <c r="K550" s="191"/>
      <c r="L550" s="191"/>
    </row>
    <row r="551" spans="1:12" x14ac:dyDescent="0.25">
      <c r="A551" s="359" t="s">
        <v>84</v>
      </c>
      <c r="B551" s="360" t="s">
        <v>245</v>
      </c>
      <c r="C551" s="69"/>
      <c r="D551" s="184" t="s">
        <v>276</v>
      </c>
      <c r="E551" s="184"/>
      <c r="F551" s="184"/>
      <c r="G551" s="184"/>
      <c r="H551" s="184"/>
      <c r="I551" s="184"/>
      <c r="J551" s="184"/>
      <c r="K551" s="191"/>
      <c r="L551" s="191"/>
    </row>
    <row r="552" spans="1:12" x14ac:dyDescent="0.25">
      <c r="A552" s="359" t="s">
        <v>87</v>
      </c>
      <c r="B552" s="360" t="s">
        <v>279</v>
      </c>
      <c r="C552" s="69"/>
      <c r="D552" s="184" t="s">
        <v>280</v>
      </c>
      <c r="E552" s="184"/>
      <c r="F552" s="184"/>
      <c r="G552" s="184"/>
      <c r="H552" s="184"/>
      <c r="I552" s="184"/>
      <c r="J552" s="184"/>
      <c r="K552" s="191"/>
      <c r="L552" s="191"/>
    </row>
    <row r="553" spans="1:12" x14ac:dyDescent="0.25">
      <c r="A553" s="359" t="s">
        <v>90</v>
      </c>
      <c r="B553" s="360" t="s">
        <v>91</v>
      </c>
      <c r="C553" s="69"/>
      <c r="D553" s="184" t="s">
        <v>92</v>
      </c>
      <c r="E553" s="184"/>
      <c r="F553" s="184"/>
      <c r="G553" s="184"/>
      <c r="H553" s="184"/>
      <c r="I553" s="184"/>
      <c r="J553" s="184"/>
      <c r="K553" s="191"/>
      <c r="L553" s="191"/>
    </row>
    <row r="554" spans="1:12" x14ac:dyDescent="0.25">
      <c r="A554" s="359" t="s">
        <v>93</v>
      </c>
      <c r="B554" s="360" t="s">
        <v>126</v>
      </c>
      <c r="C554" s="69"/>
      <c r="D554" s="184" t="s">
        <v>281</v>
      </c>
      <c r="E554" s="184"/>
      <c r="F554" s="184"/>
      <c r="G554" s="184"/>
      <c r="H554" s="184"/>
      <c r="I554" s="184"/>
      <c r="J554" s="184"/>
      <c r="K554" s="191"/>
      <c r="L554" s="191"/>
    </row>
    <row r="555" spans="1:12" x14ac:dyDescent="0.25">
      <c r="A555" s="361"/>
      <c r="B555" s="361"/>
      <c r="C555" s="361"/>
      <c r="D555" s="184"/>
      <c r="E555" s="184"/>
      <c r="F555" s="184"/>
      <c r="G555" s="184"/>
      <c r="H555" s="184"/>
      <c r="I555" s="184"/>
      <c r="J555" s="184"/>
      <c r="K555" s="184"/>
      <c r="L555" s="191"/>
    </row>
    <row r="556" spans="1:12" x14ac:dyDescent="0.25">
      <c r="A556" s="361"/>
      <c r="B556" s="361"/>
      <c r="C556" s="399">
        <v>131100</v>
      </c>
      <c r="D556" s="365" t="s">
        <v>96</v>
      </c>
      <c r="E556" s="365" t="s">
        <v>400</v>
      </c>
      <c r="F556" s="184"/>
      <c r="G556" s="184"/>
      <c r="H556" s="184"/>
      <c r="I556" s="184"/>
      <c r="J556" s="184"/>
      <c r="K556" s="184"/>
      <c r="L556" s="191"/>
    </row>
    <row r="557" spans="1:12" x14ac:dyDescent="0.25">
      <c r="A557" s="361"/>
      <c r="B557" s="361"/>
      <c r="C557" s="361"/>
      <c r="D557" s="184"/>
      <c r="E557" s="184"/>
      <c r="F557" s="184"/>
      <c r="G557" s="184"/>
      <c r="H557" s="184"/>
      <c r="I557" s="184"/>
      <c r="J557" s="184"/>
      <c r="K557" s="184"/>
      <c r="L557" s="191"/>
    </row>
    <row r="558" spans="1:12" x14ac:dyDescent="0.25">
      <c r="A558" s="183" t="s">
        <v>99</v>
      </c>
      <c r="B558" s="180" t="s">
        <v>100</v>
      </c>
      <c r="C558" s="180" t="s">
        <v>101</v>
      </c>
      <c r="D558" s="64" t="s">
        <v>102</v>
      </c>
      <c r="E558" s="377"/>
      <c r="F558" s="64"/>
      <c r="G558" s="64"/>
      <c r="H558" s="64"/>
      <c r="I558" s="64"/>
      <c r="J558" s="64"/>
      <c r="K558" s="193">
        <f t="shared" ref="K558:K563" si="104">L558/12</f>
        <v>30532.820000000003</v>
      </c>
      <c r="L558" s="396">
        <v>366393.84</v>
      </c>
    </row>
    <row r="559" spans="1:12" x14ac:dyDescent="0.25">
      <c r="A559" s="183" t="s">
        <v>99</v>
      </c>
      <c r="B559" s="180" t="s">
        <v>110</v>
      </c>
      <c r="C559" s="180" t="s">
        <v>101</v>
      </c>
      <c r="D559" s="64" t="s">
        <v>111</v>
      </c>
      <c r="E559" s="377"/>
      <c r="F559" s="64"/>
      <c r="G559" s="64"/>
      <c r="H559" s="64"/>
      <c r="I559" s="64"/>
      <c r="J559" s="64"/>
      <c r="K559" s="193">
        <f t="shared" si="104"/>
        <v>735</v>
      </c>
      <c r="L559" s="396">
        <v>8820</v>
      </c>
    </row>
    <row r="560" spans="1:12" x14ac:dyDescent="0.25">
      <c r="A560" s="183" t="s">
        <v>99</v>
      </c>
      <c r="B560" s="180" t="s">
        <v>112</v>
      </c>
      <c r="C560" s="180" t="s">
        <v>101</v>
      </c>
      <c r="D560" s="64" t="s">
        <v>113</v>
      </c>
      <c r="E560" s="377"/>
      <c r="F560" s="64"/>
      <c r="G560" s="64"/>
      <c r="H560" s="64"/>
      <c r="I560" s="64"/>
      <c r="J560" s="64"/>
      <c r="K560" s="193">
        <f t="shared" si="104"/>
        <v>661.55000000000007</v>
      </c>
      <c r="L560" s="396">
        <v>7938.6</v>
      </c>
    </row>
    <row r="561" spans="1:12" x14ac:dyDescent="0.25">
      <c r="A561" s="183" t="s">
        <v>99</v>
      </c>
      <c r="B561" s="180" t="s">
        <v>114</v>
      </c>
      <c r="C561" s="180" t="s">
        <v>101</v>
      </c>
      <c r="D561" s="64" t="s">
        <v>115</v>
      </c>
      <c r="E561" s="377"/>
      <c r="F561" s="64"/>
      <c r="G561" s="64"/>
      <c r="H561" s="64"/>
      <c r="I561" s="64"/>
      <c r="J561" s="64"/>
      <c r="K561" s="193">
        <f t="shared" si="104"/>
        <v>5173.6175000000003</v>
      </c>
      <c r="L561" s="396">
        <v>62083.41</v>
      </c>
    </row>
    <row r="562" spans="1:12" x14ac:dyDescent="0.25">
      <c r="A562" s="183" t="s">
        <v>99</v>
      </c>
      <c r="B562" s="180" t="s">
        <v>119</v>
      </c>
      <c r="C562" s="180" t="s">
        <v>101</v>
      </c>
      <c r="D562" s="64" t="s">
        <v>120</v>
      </c>
      <c r="E562" s="377"/>
      <c r="F562" s="64"/>
      <c r="G562" s="64"/>
      <c r="H562" s="64"/>
      <c r="I562" s="64"/>
      <c r="J562" s="64"/>
      <c r="K562" s="193">
        <f t="shared" si="104"/>
        <v>2850</v>
      </c>
      <c r="L562" s="396">
        <v>34200</v>
      </c>
    </row>
    <row r="563" spans="1:12" x14ac:dyDescent="0.25">
      <c r="A563" s="183" t="s">
        <v>99</v>
      </c>
      <c r="B563" s="180" t="s">
        <v>121</v>
      </c>
      <c r="C563" s="180" t="s">
        <v>101</v>
      </c>
      <c r="D563" s="64" t="s">
        <v>122</v>
      </c>
      <c r="E563" s="377"/>
      <c r="F563" s="64"/>
      <c r="G563" s="64"/>
      <c r="H563" s="64"/>
      <c r="I563" s="64"/>
      <c r="J563" s="64"/>
      <c r="K563" s="193">
        <f t="shared" si="104"/>
        <v>1286.6666666666667</v>
      </c>
      <c r="L563" s="396">
        <v>15440</v>
      </c>
    </row>
    <row r="564" spans="1:12" x14ac:dyDescent="0.25">
      <c r="A564" s="361"/>
      <c r="B564" s="69"/>
      <c r="C564" s="361"/>
      <c r="D564" s="184" t="s">
        <v>123</v>
      </c>
      <c r="E564" s="184"/>
      <c r="F564" s="184"/>
      <c r="G564" s="184"/>
      <c r="H564" s="184"/>
      <c r="I564" s="184" t="s">
        <v>124</v>
      </c>
      <c r="J564" s="184"/>
      <c r="K564" s="191">
        <f t="shared" ref="K564:L564" si="105">SUM(K558:K563)</f>
        <v>41239.654166666667</v>
      </c>
      <c r="L564" s="191">
        <f t="shared" si="105"/>
        <v>494875.85</v>
      </c>
    </row>
    <row r="565" spans="1:12" x14ac:dyDescent="0.25">
      <c r="A565" s="361"/>
      <c r="B565" s="69"/>
      <c r="C565" s="361"/>
      <c r="D565" s="181"/>
      <c r="E565" s="184"/>
      <c r="F565" s="184"/>
      <c r="G565" s="184"/>
      <c r="H565" s="184"/>
      <c r="I565" s="184"/>
      <c r="J565" s="184"/>
      <c r="K565" s="184"/>
      <c r="L565" s="74"/>
    </row>
    <row r="566" spans="1:12" x14ac:dyDescent="0.25">
      <c r="A566" s="183" t="s">
        <v>99</v>
      </c>
      <c r="B566" s="180">
        <v>2111</v>
      </c>
      <c r="C566" s="180" t="s">
        <v>101</v>
      </c>
      <c r="D566" s="64" t="s">
        <v>125</v>
      </c>
      <c r="E566" s="184"/>
      <c r="F566" s="184"/>
      <c r="G566" s="184"/>
      <c r="H566" s="184"/>
      <c r="I566" s="184"/>
      <c r="J566" s="184"/>
      <c r="K566" s="74">
        <f t="shared" ref="K566:K567" si="106">L566/12</f>
        <v>750.66666666666663</v>
      </c>
      <c r="L566" s="190">
        <v>9008</v>
      </c>
    </row>
    <row r="567" spans="1:12" x14ac:dyDescent="0.25">
      <c r="A567" s="183" t="s">
        <v>99</v>
      </c>
      <c r="B567" s="180">
        <v>2161</v>
      </c>
      <c r="C567" s="180" t="s">
        <v>101</v>
      </c>
      <c r="D567" s="64" t="s">
        <v>128</v>
      </c>
      <c r="E567" s="184"/>
      <c r="F567" s="184"/>
      <c r="G567" s="184"/>
      <c r="H567" s="184"/>
      <c r="I567" s="184"/>
      <c r="J567" s="184"/>
      <c r="K567" s="74">
        <f t="shared" si="106"/>
        <v>585.33333333333337</v>
      </c>
      <c r="L567" s="190">
        <v>7024</v>
      </c>
    </row>
    <row r="568" spans="1:12" x14ac:dyDescent="0.25">
      <c r="A568" s="361"/>
      <c r="B568" s="69"/>
      <c r="C568" s="361"/>
      <c r="D568" s="184" t="s">
        <v>123</v>
      </c>
      <c r="E568" s="184"/>
      <c r="F568" s="184"/>
      <c r="G568" s="184"/>
      <c r="H568" s="184"/>
      <c r="I568" s="184" t="s">
        <v>124</v>
      </c>
      <c r="J568" s="184"/>
      <c r="K568" s="384">
        <f t="shared" ref="K568:L568" si="107">SUM(K566:K567)</f>
        <v>1336</v>
      </c>
      <c r="L568" s="384">
        <f t="shared" si="107"/>
        <v>16032</v>
      </c>
    </row>
    <row r="569" spans="1:12" x14ac:dyDescent="0.25">
      <c r="A569" s="361"/>
      <c r="B569" s="69"/>
      <c r="C569" s="361"/>
      <c r="D569" s="181"/>
      <c r="E569" s="184"/>
      <c r="F569" s="184"/>
      <c r="G569" s="184"/>
      <c r="H569" s="184"/>
      <c r="I569" s="184"/>
      <c r="J569" s="184"/>
      <c r="K569" s="181"/>
      <c r="L569" s="384"/>
    </row>
    <row r="570" spans="1:12" x14ac:dyDescent="0.25">
      <c r="A570" s="183" t="s">
        <v>99</v>
      </c>
      <c r="B570" s="180">
        <v>3111</v>
      </c>
      <c r="C570" s="180" t="s">
        <v>101</v>
      </c>
      <c r="D570" s="64" t="s">
        <v>152</v>
      </c>
      <c r="E570" s="184"/>
      <c r="F570" s="184"/>
      <c r="G570" s="184"/>
      <c r="H570" s="184"/>
      <c r="I570" s="184"/>
      <c r="J570" s="184"/>
      <c r="K570" s="74">
        <f t="shared" ref="K570:K573" si="108">L570/12</f>
        <v>4083.6666666666665</v>
      </c>
      <c r="L570" s="190">
        <v>49004</v>
      </c>
    </row>
    <row r="571" spans="1:12" x14ac:dyDescent="0.25">
      <c r="A571" s="183" t="s">
        <v>99</v>
      </c>
      <c r="B571" s="180">
        <v>3131</v>
      </c>
      <c r="C571" s="180" t="s">
        <v>101</v>
      </c>
      <c r="D571" s="64" t="s">
        <v>155</v>
      </c>
      <c r="E571" s="184"/>
      <c r="F571" s="184"/>
      <c r="G571" s="184"/>
      <c r="H571" s="184"/>
      <c r="I571" s="184"/>
      <c r="J571" s="184"/>
      <c r="K571" s="74">
        <f t="shared" si="108"/>
        <v>2750.25</v>
      </c>
      <c r="L571" s="190">
        <v>33003</v>
      </c>
    </row>
    <row r="572" spans="1:12" x14ac:dyDescent="0.25">
      <c r="A572" s="183" t="s">
        <v>99</v>
      </c>
      <c r="B572" s="180">
        <v>3141</v>
      </c>
      <c r="C572" s="180" t="s">
        <v>101</v>
      </c>
      <c r="D572" s="64" t="s">
        <v>156</v>
      </c>
      <c r="E572" s="184"/>
      <c r="F572" s="184"/>
      <c r="G572" s="184"/>
      <c r="H572" s="184"/>
      <c r="I572" s="184"/>
      <c r="J572" s="184"/>
      <c r="K572" s="74">
        <f t="shared" si="108"/>
        <v>907</v>
      </c>
      <c r="L572" s="190">
        <v>10884</v>
      </c>
    </row>
    <row r="573" spans="1:12" x14ac:dyDescent="0.25">
      <c r="A573" s="183" t="s">
        <v>99</v>
      </c>
      <c r="B573" s="180">
        <v>3581</v>
      </c>
      <c r="C573" s="180" t="s">
        <v>101</v>
      </c>
      <c r="D573" s="64" t="s">
        <v>274</v>
      </c>
      <c r="E573" s="184"/>
      <c r="F573" s="184"/>
      <c r="G573" s="184"/>
      <c r="H573" s="184"/>
      <c r="I573" s="184"/>
      <c r="J573" s="184"/>
      <c r="K573" s="74">
        <f t="shared" si="108"/>
        <v>1250.25</v>
      </c>
      <c r="L573" s="190">
        <v>15003</v>
      </c>
    </row>
    <row r="574" spans="1:12" x14ac:dyDescent="0.25">
      <c r="A574" s="361"/>
      <c r="B574" s="361"/>
      <c r="C574" s="361"/>
      <c r="D574" s="184" t="s">
        <v>123</v>
      </c>
      <c r="E574" s="184"/>
      <c r="F574" s="184"/>
      <c r="G574" s="184"/>
      <c r="H574" s="184"/>
      <c r="I574" s="184" t="s">
        <v>124</v>
      </c>
      <c r="J574" s="184"/>
      <c r="K574" s="384">
        <f t="shared" ref="K574:L574" si="109">SUM(K570:K573)</f>
        <v>8991.1666666666661</v>
      </c>
      <c r="L574" s="384">
        <f t="shared" si="109"/>
        <v>107894</v>
      </c>
    </row>
    <row r="575" spans="1:12" x14ac:dyDescent="0.25">
      <c r="A575" s="361"/>
      <c r="B575" s="361"/>
      <c r="C575" s="361"/>
      <c r="D575" s="184"/>
      <c r="E575" s="184"/>
      <c r="F575" s="184"/>
      <c r="G575" s="184"/>
      <c r="H575" s="184"/>
      <c r="I575" s="184"/>
      <c r="J575" s="184"/>
      <c r="K575" s="184"/>
      <c r="L575" s="191"/>
    </row>
    <row r="576" spans="1:12" x14ac:dyDescent="0.25">
      <c r="A576" s="361"/>
      <c r="B576" s="361"/>
      <c r="C576" s="361"/>
      <c r="D576" s="184" t="s">
        <v>146</v>
      </c>
      <c r="E576" s="184"/>
      <c r="F576" s="184"/>
      <c r="G576" s="184"/>
      <c r="H576" s="184"/>
      <c r="I576" s="184" t="s">
        <v>186</v>
      </c>
      <c r="J576" s="184"/>
      <c r="K576" s="191">
        <f>SUM(K574,K568,K564)</f>
        <v>51566.820833333331</v>
      </c>
      <c r="L576" s="191">
        <f>SUM(L574,L568,L564)</f>
        <v>618801.85</v>
      </c>
    </row>
    <row r="577" spans="1:12" x14ac:dyDescent="0.25">
      <c r="A577" s="361"/>
      <c r="B577" s="361"/>
      <c r="C577" s="361"/>
      <c r="D577" s="184"/>
      <c r="E577" s="184"/>
      <c r="F577" s="184"/>
      <c r="G577" s="184"/>
      <c r="H577" s="184"/>
      <c r="I577" s="184"/>
      <c r="J577" s="184"/>
      <c r="K577" s="191"/>
      <c r="L577" s="191"/>
    </row>
    <row r="578" spans="1:12" x14ac:dyDescent="0.25">
      <c r="A578" s="359" t="s">
        <v>82</v>
      </c>
      <c r="B578" s="360" t="s">
        <v>245</v>
      </c>
      <c r="C578" s="69"/>
      <c r="D578" s="184" t="s">
        <v>193</v>
      </c>
      <c r="E578" s="184"/>
      <c r="F578" s="184"/>
      <c r="G578" s="184"/>
      <c r="H578" s="184"/>
      <c r="I578" s="184"/>
      <c r="J578" s="184"/>
      <c r="K578" s="191"/>
      <c r="L578" s="191"/>
    </row>
    <row r="579" spans="1:12" x14ac:dyDescent="0.25">
      <c r="A579" s="359" t="s">
        <v>84</v>
      </c>
      <c r="B579" s="360" t="s">
        <v>245</v>
      </c>
      <c r="C579" s="69"/>
      <c r="D579" s="184" t="s">
        <v>276</v>
      </c>
      <c r="E579" s="184"/>
      <c r="F579" s="184"/>
      <c r="G579" s="184"/>
      <c r="H579" s="184"/>
      <c r="I579" s="184"/>
      <c r="J579" s="184"/>
      <c r="K579" s="191"/>
      <c r="L579" s="191"/>
    </row>
    <row r="580" spans="1:12" x14ac:dyDescent="0.25">
      <c r="A580" s="359" t="s">
        <v>87</v>
      </c>
      <c r="B580" s="360" t="s">
        <v>279</v>
      </c>
      <c r="C580" s="69"/>
      <c r="D580" s="184" t="s">
        <v>280</v>
      </c>
      <c r="E580" s="184"/>
      <c r="F580" s="184"/>
      <c r="G580" s="184"/>
      <c r="H580" s="184"/>
      <c r="I580" s="184"/>
      <c r="J580" s="184"/>
      <c r="K580" s="191"/>
      <c r="L580" s="191"/>
    </row>
    <row r="581" spans="1:12" x14ac:dyDescent="0.25">
      <c r="A581" s="359" t="s">
        <v>90</v>
      </c>
      <c r="B581" s="360" t="s">
        <v>91</v>
      </c>
      <c r="C581" s="69"/>
      <c r="D581" s="184" t="s">
        <v>92</v>
      </c>
      <c r="E581" s="184"/>
      <c r="F581" s="184"/>
      <c r="G581" s="184"/>
      <c r="H581" s="184"/>
      <c r="I581" s="184"/>
      <c r="J581" s="184"/>
      <c r="K581" s="191"/>
      <c r="L581" s="191"/>
    </row>
    <row r="582" spans="1:12" x14ac:dyDescent="0.25">
      <c r="A582" s="359" t="s">
        <v>93</v>
      </c>
      <c r="B582" s="360" t="s">
        <v>126</v>
      </c>
      <c r="C582" s="69"/>
      <c r="D582" s="184" t="s">
        <v>281</v>
      </c>
      <c r="E582" s="184"/>
      <c r="F582" s="184"/>
      <c r="G582" s="184"/>
      <c r="H582" s="184"/>
      <c r="I582" s="184"/>
      <c r="J582" s="184"/>
      <c r="K582" s="191"/>
      <c r="L582" s="191"/>
    </row>
    <row r="583" spans="1:12" ht="15.75" customHeight="1" x14ac:dyDescent="0.25">
      <c r="A583" s="361"/>
      <c r="B583" s="361"/>
      <c r="C583" s="361"/>
      <c r="D583" s="184"/>
      <c r="E583" s="184"/>
      <c r="F583" s="184"/>
      <c r="G583" s="184"/>
      <c r="H583" s="184"/>
      <c r="I583" s="184"/>
      <c r="J583" s="184"/>
      <c r="K583" s="184"/>
      <c r="L583" s="191"/>
    </row>
    <row r="584" spans="1:12" x14ac:dyDescent="0.25">
      <c r="A584" s="183"/>
      <c r="B584" s="361"/>
      <c r="C584" s="399">
        <v>131200</v>
      </c>
      <c r="D584" s="365" t="s">
        <v>96</v>
      </c>
      <c r="E584" s="365" t="s">
        <v>410</v>
      </c>
      <c r="F584" s="184"/>
      <c r="G584" s="184"/>
      <c r="H584" s="184"/>
      <c r="I584" s="184"/>
      <c r="J584" s="184"/>
      <c r="K584" s="184"/>
      <c r="L584" s="191"/>
    </row>
    <row r="585" spans="1:12" ht="15.75" customHeight="1" x14ac:dyDescent="0.25">
      <c r="A585" s="183"/>
      <c r="B585" s="361"/>
      <c r="C585" s="361"/>
      <c r="D585" s="184"/>
      <c r="E585" s="184"/>
      <c r="F585" s="184"/>
      <c r="G585" s="184"/>
      <c r="H585" s="184"/>
      <c r="I585" s="184"/>
      <c r="J585" s="184"/>
      <c r="K585" s="184"/>
      <c r="L585" s="191"/>
    </row>
    <row r="586" spans="1:12" x14ac:dyDescent="0.25">
      <c r="A586" s="183" t="s">
        <v>99</v>
      </c>
      <c r="B586" s="180" t="s">
        <v>100</v>
      </c>
      <c r="C586" s="180" t="s">
        <v>101</v>
      </c>
      <c r="D586" s="64" t="s">
        <v>102</v>
      </c>
      <c r="E586" s="64"/>
      <c r="F586" s="64"/>
      <c r="G586" s="64"/>
      <c r="H586" s="64"/>
      <c r="I586" s="64"/>
      <c r="J586" s="64"/>
      <c r="K586" s="193">
        <f t="shared" ref="K586:K593" si="110">L586/12</f>
        <v>44017.859999999993</v>
      </c>
      <c r="L586" s="375">
        <v>528214.31999999995</v>
      </c>
    </row>
    <row r="587" spans="1:12" x14ac:dyDescent="0.25">
      <c r="A587" s="183" t="s">
        <v>99</v>
      </c>
      <c r="B587" s="180" t="s">
        <v>106</v>
      </c>
      <c r="C587" s="180" t="s">
        <v>101</v>
      </c>
      <c r="D587" s="64" t="s">
        <v>107</v>
      </c>
      <c r="E587" s="64"/>
      <c r="F587" s="64"/>
      <c r="G587" s="64"/>
      <c r="H587" s="64"/>
      <c r="I587" s="64"/>
      <c r="J587" s="64"/>
      <c r="K587" s="193">
        <f t="shared" si="110"/>
        <v>26424.48</v>
      </c>
      <c r="L587" s="375">
        <v>317093.76000000001</v>
      </c>
    </row>
    <row r="588" spans="1:12" x14ac:dyDescent="0.25">
      <c r="A588" s="183" t="s">
        <v>99</v>
      </c>
      <c r="B588" s="180" t="s">
        <v>110</v>
      </c>
      <c r="C588" s="180" t="s">
        <v>101</v>
      </c>
      <c r="D588" s="64" t="s">
        <v>111</v>
      </c>
      <c r="E588" s="64"/>
      <c r="F588" s="64"/>
      <c r="G588" s="64"/>
      <c r="H588" s="64"/>
      <c r="I588" s="64"/>
      <c r="J588" s="64"/>
      <c r="K588" s="193">
        <f t="shared" si="110"/>
        <v>2036</v>
      </c>
      <c r="L588" s="375">
        <v>24432</v>
      </c>
    </row>
    <row r="589" spans="1:12" x14ac:dyDescent="0.25">
      <c r="A589" s="183" t="s">
        <v>99</v>
      </c>
      <c r="B589" s="180" t="s">
        <v>112</v>
      </c>
      <c r="C589" s="180" t="s">
        <v>101</v>
      </c>
      <c r="D589" s="64" t="s">
        <v>113</v>
      </c>
      <c r="E589" s="64"/>
      <c r="F589" s="64"/>
      <c r="G589" s="64"/>
      <c r="H589" s="64"/>
      <c r="I589" s="64"/>
      <c r="J589" s="64"/>
      <c r="K589" s="193">
        <f t="shared" si="110"/>
        <v>1526.2524999999998</v>
      </c>
      <c r="L589" s="375">
        <v>18315.03</v>
      </c>
    </row>
    <row r="590" spans="1:12" x14ac:dyDescent="0.25">
      <c r="A590" s="183" t="s">
        <v>99</v>
      </c>
      <c r="B590" s="180" t="s">
        <v>114</v>
      </c>
      <c r="C590" s="180" t="s">
        <v>101</v>
      </c>
      <c r="D590" s="64" t="s">
        <v>115</v>
      </c>
      <c r="E590" s="64"/>
      <c r="F590" s="64"/>
      <c r="G590" s="64"/>
      <c r="H590" s="64"/>
      <c r="I590" s="64"/>
      <c r="J590" s="64"/>
      <c r="K590" s="193">
        <f t="shared" si="110"/>
        <v>12104.605000000001</v>
      </c>
      <c r="L590" s="375">
        <v>145255.26</v>
      </c>
    </row>
    <row r="591" spans="1:12" x14ac:dyDescent="0.25">
      <c r="A591" s="183" t="s">
        <v>99</v>
      </c>
      <c r="B591" s="180" t="s">
        <v>117</v>
      </c>
      <c r="C591" s="180" t="s">
        <v>101</v>
      </c>
      <c r="D591" s="64" t="s">
        <v>118</v>
      </c>
      <c r="E591" s="64"/>
      <c r="F591" s="64"/>
      <c r="G591" s="64"/>
      <c r="H591" s="64"/>
      <c r="I591" s="64"/>
      <c r="J591" s="64"/>
      <c r="K591" s="193">
        <f t="shared" si="110"/>
        <v>1451.6599999999999</v>
      </c>
      <c r="L591" s="375">
        <v>17419.919999999998</v>
      </c>
    </row>
    <row r="592" spans="1:12" x14ac:dyDescent="0.25">
      <c r="A592" s="183" t="s">
        <v>99</v>
      </c>
      <c r="B592" s="180" t="s">
        <v>119</v>
      </c>
      <c r="C592" s="180" t="s">
        <v>101</v>
      </c>
      <c r="D592" s="64" t="s">
        <v>120</v>
      </c>
      <c r="E592" s="64"/>
      <c r="F592" s="64"/>
      <c r="G592" s="64"/>
      <c r="H592" s="64"/>
      <c r="I592" s="64"/>
      <c r="J592" s="64"/>
      <c r="K592" s="193">
        <f t="shared" si="110"/>
        <v>5700</v>
      </c>
      <c r="L592" s="375">
        <v>68400</v>
      </c>
    </row>
    <row r="593" spans="1:12" x14ac:dyDescent="0.25">
      <c r="A593" s="183" t="s">
        <v>99</v>
      </c>
      <c r="B593" s="180" t="s">
        <v>121</v>
      </c>
      <c r="C593" s="180" t="s">
        <v>101</v>
      </c>
      <c r="D593" s="64" t="s">
        <v>122</v>
      </c>
      <c r="E593" s="64"/>
      <c r="F593" s="64"/>
      <c r="G593" s="64"/>
      <c r="H593" s="64"/>
      <c r="I593" s="64"/>
      <c r="J593" s="64"/>
      <c r="K593" s="193">
        <f t="shared" si="110"/>
        <v>3581.6666666666665</v>
      </c>
      <c r="L593" s="375">
        <v>42980</v>
      </c>
    </row>
    <row r="594" spans="1:12" x14ac:dyDescent="0.25">
      <c r="A594" s="361"/>
      <c r="B594" s="69"/>
      <c r="C594" s="361"/>
      <c r="D594" s="184" t="s">
        <v>123</v>
      </c>
      <c r="E594" s="184"/>
      <c r="F594" s="184"/>
      <c r="G594" s="184"/>
      <c r="H594" s="184"/>
      <c r="I594" s="184" t="s">
        <v>124</v>
      </c>
      <c r="J594" s="184"/>
      <c r="K594" s="191">
        <f t="shared" ref="K594:L594" si="111">SUM(K586:K593)</f>
        <v>96842.52416666667</v>
      </c>
      <c r="L594" s="418">
        <f t="shared" si="111"/>
        <v>1162110.29</v>
      </c>
    </row>
    <row r="595" spans="1:12" ht="15.75" customHeight="1" x14ac:dyDescent="0.25">
      <c r="A595" s="361"/>
      <c r="B595" s="69"/>
      <c r="C595" s="361"/>
      <c r="D595" s="181"/>
      <c r="E595" s="184"/>
      <c r="F595" s="184"/>
      <c r="G595" s="184"/>
      <c r="H595" s="184"/>
      <c r="I595" s="184"/>
      <c r="J595" s="184"/>
      <c r="K595" s="184"/>
      <c r="L595" s="74"/>
    </row>
    <row r="596" spans="1:12" x14ac:dyDescent="0.25">
      <c r="A596" s="183" t="s">
        <v>99</v>
      </c>
      <c r="B596" s="180">
        <v>2111</v>
      </c>
      <c r="C596" s="180" t="s">
        <v>101</v>
      </c>
      <c r="D596" s="64" t="s">
        <v>125</v>
      </c>
      <c r="E596" s="184"/>
      <c r="F596" s="184"/>
      <c r="G596" s="184"/>
      <c r="H596" s="184"/>
      <c r="I596" s="184"/>
      <c r="J596" s="184"/>
      <c r="K596" s="74">
        <f t="shared" ref="K596:K597" si="112">L596/12</f>
        <v>834</v>
      </c>
      <c r="L596" s="190">
        <v>10008</v>
      </c>
    </row>
    <row r="597" spans="1:12" x14ac:dyDescent="0.25">
      <c r="A597" s="183" t="s">
        <v>99</v>
      </c>
      <c r="B597" s="180">
        <v>2161</v>
      </c>
      <c r="C597" s="180" t="s">
        <v>101</v>
      </c>
      <c r="D597" s="64" t="s">
        <v>128</v>
      </c>
      <c r="E597" s="184"/>
      <c r="F597" s="184"/>
      <c r="G597" s="184"/>
      <c r="H597" s="184"/>
      <c r="I597" s="184"/>
      <c r="J597" s="184"/>
      <c r="K597" s="74">
        <f t="shared" si="112"/>
        <v>1001</v>
      </c>
      <c r="L597" s="190">
        <v>12012</v>
      </c>
    </row>
    <row r="598" spans="1:12" x14ac:dyDescent="0.25">
      <c r="A598" s="361"/>
      <c r="B598" s="69"/>
      <c r="C598" s="361"/>
      <c r="D598" s="184" t="s">
        <v>123</v>
      </c>
      <c r="E598" s="184"/>
      <c r="F598" s="184"/>
      <c r="G598" s="184"/>
      <c r="H598" s="184"/>
      <c r="I598" s="184" t="s">
        <v>124</v>
      </c>
      <c r="J598" s="184"/>
      <c r="K598" s="384">
        <f t="shared" ref="K598:L598" si="113">SUM(K596:K597)</f>
        <v>1835</v>
      </c>
      <c r="L598" s="384">
        <f t="shared" si="113"/>
        <v>22020</v>
      </c>
    </row>
    <row r="599" spans="1:12" ht="15" customHeight="1" x14ac:dyDescent="0.25">
      <c r="A599" s="361"/>
      <c r="B599" s="69"/>
      <c r="C599" s="361"/>
      <c r="D599" s="181"/>
      <c r="E599" s="184"/>
      <c r="F599" s="184"/>
      <c r="G599" s="184"/>
      <c r="H599" s="184"/>
      <c r="I599" s="184"/>
      <c r="J599" s="184"/>
      <c r="K599" s="184"/>
      <c r="L599" s="384"/>
    </row>
    <row r="600" spans="1:12" x14ac:dyDescent="0.25">
      <c r="A600" s="183" t="s">
        <v>99</v>
      </c>
      <c r="B600" s="180">
        <v>3111</v>
      </c>
      <c r="C600" s="180" t="s">
        <v>101</v>
      </c>
      <c r="D600" s="64" t="s">
        <v>152</v>
      </c>
      <c r="E600" s="184"/>
      <c r="F600" s="184"/>
      <c r="G600" s="184"/>
      <c r="H600" s="184"/>
      <c r="I600" s="184"/>
      <c r="J600" s="184"/>
      <c r="K600" s="74">
        <f t="shared" ref="K600:K603" si="114">L600/12</f>
        <v>16666.666666666668</v>
      </c>
      <c r="L600" s="190">
        <v>200000</v>
      </c>
    </row>
    <row r="601" spans="1:12" x14ac:dyDescent="0.25">
      <c r="A601" s="183" t="s">
        <v>99</v>
      </c>
      <c r="B601" s="180">
        <v>3131</v>
      </c>
      <c r="C601" s="180" t="s">
        <v>101</v>
      </c>
      <c r="D601" s="64" t="s">
        <v>155</v>
      </c>
      <c r="E601" s="184"/>
      <c r="F601" s="184"/>
      <c r="G601" s="184"/>
      <c r="H601" s="184"/>
      <c r="I601" s="184"/>
      <c r="J601" s="184"/>
      <c r="K601" s="74">
        <f t="shared" si="114"/>
        <v>4563</v>
      </c>
      <c r="L601" s="190">
        <v>54756</v>
      </c>
    </row>
    <row r="602" spans="1:12" x14ac:dyDescent="0.25">
      <c r="A602" s="183" t="s">
        <v>99</v>
      </c>
      <c r="B602" s="180">
        <v>3141</v>
      </c>
      <c r="C602" s="180" t="s">
        <v>101</v>
      </c>
      <c r="D602" s="64" t="s">
        <v>156</v>
      </c>
      <c r="E602" s="184"/>
      <c r="F602" s="184"/>
      <c r="G602" s="184"/>
      <c r="H602" s="184"/>
      <c r="I602" s="184"/>
      <c r="J602" s="184"/>
      <c r="K602" s="74">
        <f t="shared" si="114"/>
        <v>867</v>
      </c>
      <c r="L602" s="190">
        <v>10404</v>
      </c>
    </row>
    <row r="603" spans="1:12" x14ac:dyDescent="0.25">
      <c r="A603" s="183" t="s">
        <v>99</v>
      </c>
      <c r="B603" s="180">
        <v>3581</v>
      </c>
      <c r="C603" s="180" t="s">
        <v>101</v>
      </c>
      <c r="D603" s="64" t="s">
        <v>274</v>
      </c>
      <c r="E603" s="184"/>
      <c r="F603" s="184"/>
      <c r="G603" s="184"/>
      <c r="H603" s="184"/>
      <c r="I603" s="184"/>
      <c r="J603" s="184"/>
      <c r="K603" s="74">
        <f t="shared" si="114"/>
        <v>2500.5</v>
      </c>
      <c r="L603" s="190">
        <v>30006</v>
      </c>
    </row>
    <row r="604" spans="1:12" x14ac:dyDescent="0.25">
      <c r="A604" s="360"/>
      <c r="B604" s="360"/>
      <c r="C604" s="69"/>
      <c r="D604" s="184" t="s">
        <v>123</v>
      </c>
      <c r="E604" s="184"/>
      <c r="F604" s="184"/>
      <c r="G604" s="184"/>
      <c r="H604" s="184"/>
      <c r="I604" s="184" t="s">
        <v>124</v>
      </c>
      <c r="J604" s="184"/>
      <c r="K604" s="384">
        <f t="shared" ref="K604:L604" si="115">SUM(K600:K603)</f>
        <v>24597.166666666668</v>
      </c>
      <c r="L604" s="384">
        <f t="shared" si="115"/>
        <v>295166</v>
      </c>
    </row>
    <row r="605" spans="1:12" ht="16.5" customHeight="1" x14ac:dyDescent="0.25">
      <c r="A605" s="360"/>
      <c r="B605" s="360"/>
      <c r="C605" s="69"/>
      <c r="D605" s="184"/>
      <c r="E605" s="184"/>
      <c r="F605" s="184"/>
      <c r="G605" s="184"/>
      <c r="H605" s="184"/>
      <c r="I605" s="184"/>
      <c r="J605" s="184"/>
      <c r="K605" s="184"/>
      <c r="L605" s="191"/>
    </row>
    <row r="606" spans="1:12" x14ac:dyDescent="0.25">
      <c r="A606" s="360"/>
      <c r="B606" s="360"/>
      <c r="C606" s="69"/>
      <c r="D606" s="184" t="s">
        <v>146</v>
      </c>
      <c r="E606" s="184"/>
      <c r="F606" s="184"/>
      <c r="G606" s="184"/>
      <c r="H606" s="184"/>
      <c r="I606" s="184" t="s">
        <v>186</v>
      </c>
      <c r="J606" s="184"/>
      <c r="K606" s="191">
        <f>SUM(K604,K598,K594)</f>
        <v>123274.69083333334</v>
      </c>
      <c r="L606" s="191">
        <f>SUM(L604,L598,L594)</f>
        <v>1479296.29</v>
      </c>
    </row>
    <row r="607" spans="1:12" ht="14.25" customHeight="1" x14ac:dyDescent="0.25">
      <c r="A607" s="360"/>
      <c r="B607" s="360"/>
      <c r="C607" s="69"/>
      <c r="D607" s="184"/>
      <c r="E607" s="184"/>
      <c r="F607" s="184"/>
      <c r="G607" s="184"/>
      <c r="H607" s="184"/>
      <c r="I607" s="184"/>
      <c r="J607" s="184"/>
      <c r="K607" s="191"/>
      <c r="L607" s="191"/>
    </row>
    <row r="608" spans="1:12" x14ac:dyDescent="0.25">
      <c r="A608" s="360"/>
      <c r="B608" s="360"/>
      <c r="C608" s="69"/>
      <c r="D608" s="184" t="s">
        <v>173</v>
      </c>
      <c r="E608" s="184"/>
      <c r="F608" s="184"/>
      <c r="G608" s="184"/>
      <c r="H608" s="184" t="s">
        <v>244</v>
      </c>
      <c r="I608" s="184"/>
      <c r="J608" s="184"/>
      <c r="K608" s="191">
        <f t="shared" ref="K608" si="116">SUM(K606,K576,K548,K520,K491,K464,K434,K404,K377,K347,K318,K288)</f>
        <v>2000211.8741666668</v>
      </c>
      <c r="L608" s="191">
        <f>SUM(L606,L576,L548,L520,L491,L464,L434,L404,L377,L347,L318,L288)</f>
        <v>24002542.489999998</v>
      </c>
    </row>
    <row r="609" spans="1:12" x14ac:dyDescent="0.25">
      <c r="A609" s="360"/>
      <c r="B609" s="360"/>
      <c r="C609" s="69"/>
      <c r="D609" s="184"/>
      <c r="E609" s="184"/>
      <c r="F609" s="184"/>
      <c r="G609" s="184"/>
      <c r="H609" s="184"/>
      <c r="I609" s="184"/>
      <c r="J609" s="184"/>
      <c r="K609" s="184"/>
      <c r="L609" s="191"/>
    </row>
    <row r="610" spans="1:12" x14ac:dyDescent="0.25">
      <c r="A610" s="359" t="s">
        <v>82</v>
      </c>
      <c r="B610" s="360" t="s">
        <v>245</v>
      </c>
      <c r="C610" s="69"/>
      <c r="D610" s="184" t="s">
        <v>646</v>
      </c>
      <c r="E610" s="184"/>
      <c r="F610" s="184"/>
      <c r="G610" s="184"/>
      <c r="H610" s="184"/>
      <c r="I610" s="184"/>
      <c r="J610" s="184"/>
      <c r="K610" s="184"/>
      <c r="L610" s="191"/>
    </row>
    <row r="611" spans="1:12" x14ac:dyDescent="0.25">
      <c r="A611" s="359" t="s">
        <v>84</v>
      </c>
      <c r="B611" s="360" t="s">
        <v>245</v>
      </c>
      <c r="C611" s="69"/>
      <c r="D611" s="184" t="s">
        <v>276</v>
      </c>
      <c r="E611" s="184"/>
      <c r="F611" s="184"/>
      <c r="G611" s="184"/>
      <c r="H611" s="184"/>
      <c r="I611" s="184"/>
      <c r="J611" s="184"/>
      <c r="K611" s="184"/>
      <c r="L611" s="191"/>
    </row>
    <row r="612" spans="1:12" x14ac:dyDescent="0.25">
      <c r="A612" s="359" t="s">
        <v>87</v>
      </c>
      <c r="B612" s="360" t="s">
        <v>279</v>
      </c>
      <c r="C612" s="69"/>
      <c r="D612" s="184" t="s">
        <v>280</v>
      </c>
      <c r="E612" s="184"/>
      <c r="F612" s="184"/>
      <c r="G612" s="184"/>
      <c r="H612" s="184"/>
      <c r="I612" s="184"/>
      <c r="J612" s="184"/>
      <c r="K612" s="184"/>
      <c r="L612" s="191"/>
    </row>
    <row r="613" spans="1:12" x14ac:dyDescent="0.25">
      <c r="A613" s="359" t="s">
        <v>90</v>
      </c>
      <c r="B613" s="360" t="s">
        <v>91</v>
      </c>
      <c r="C613" s="69"/>
      <c r="D613" s="184" t="s">
        <v>92</v>
      </c>
      <c r="E613" s="184"/>
      <c r="F613" s="184"/>
      <c r="G613" s="184"/>
      <c r="H613" s="184"/>
      <c r="I613" s="184"/>
      <c r="J613" s="184"/>
      <c r="K613" s="184"/>
      <c r="L613" s="191"/>
    </row>
    <row r="614" spans="1:12" x14ac:dyDescent="0.25">
      <c r="A614" s="359" t="s">
        <v>93</v>
      </c>
      <c r="B614" s="360" t="s">
        <v>133</v>
      </c>
      <c r="C614" s="69"/>
      <c r="D614" s="184" t="s">
        <v>185</v>
      </c>
      <c r="E614" s="184"/>
      <c r="F614" s="184"/>
      <c r="G614" s="184"/>
      <c r="H614" s="184"/>
      <c r="I614" s="184"/>
      <c r="J614" s="184"/>
      <c r="K614" s="184"/>
      <c r="L614" s="191"/>
    </row>
    <row r="615" spans="1:12" x14ac:dyDescent="0.25">
      <c r="A615" s="360"/>
      <c r="B615" s="360"/>
      <c r="C615" s="69"/>
      <c r="D615" s="184"/>
      <c r="E615" s="184"/>
      <c r="F615" s="184"/>
      <c r="G615" s="184"/>
      <c r="H615" s="184"/>
      <c r="I615" s="184"/>
      <c r="J615" s="184"/>
      <c r="K615" s="184"/>
      <c r="L615" s="191"/>
    </row>
    <row r="616" spans="1:12" x14ac:dyDescent="0.25">
      <c r="A616" s="360"/>
      <c r="B616" s="360"/>
      <c r="C616" s="399">
        <v>150100</v>
      </c>
      <c r="D616" s="365" t="s">
        <v>96</v>
      </c>
      <c r="E616" s="365" t="s">
        <v>414</v>
      </c>
      <c r="F616" s="184"/>
      <c r="G616" s="184"/>
      <c r="H616" s="184"/>
      <c r="I616" s="184"/>
      <c r="J616" s="184"/>
      <c r="K616" s="184"/>
      <c r="L616" s="191"/>
    </row>
    <row r="617" spans="1:12" x14ac:dyDescent="0.25">
      <c r="A617" s="360"/>
      <c r="B617" s="360"/>
      <c r="C617" s="399"/>
      <c r="D617" s="365"/>
      <c r="E617" s="365"/>
      <c r="F617" s="184"/>
      <c r="G617" s="184"/>
      <c r="H617" s="184"/>
      <c r="I617" s="184"/>
      <c r="J617" s="184"/>
      <c r="K617" s="184"/>
      <c r="L617" s="191"/>
    </row>
    <row r="618" spans="1:12" x14ac:dyDescent="0.25">
      <c r="A618" s="69" t="s">
        <v>99</v>
      </c>
      <c r="B618" s="180" t="s">
        <v>100</v>
      </c>
      <c r="C618" s="179" t="s">
        <v>101</v>
      </c>
      <c r="D618" s="64" t="s">
        <v>102</v>
      </c>
      <c r="E618" s="64"/>
      <c r="F618" s="64"/>
      <c r="G618" s="64"/>
      <c r="H618" s="64"/>
      <c r="I618" s="64"/>
      <c r="J618" s="64"/>
      <c r="K618" s="193">
        <f t="shared" ref="K618:K624" si="117">L618/12</f>
        <v>24654.12</v>
      </c>
      <c r="L618" s="396">
        <v>295849.44</v>
      </c>
    </row>
    <row r="619" spans="1:12" x14ac:dyDescent="0.25">
      <c r="A619" s="69" t="s">
        <v>99</v>
      </c>
      <c r="B619" s="180" t="s">
        <v>106</v>
      </c>
      <c r="C619" s="179" t="s">
        <v>101</v>
      </c>
      <c r="D619" s="64" t="s">
        <v>107</v>
      </c>
      <c r="E619" s="64"/>
      <c r="F619" s="64"/>
      <c r="G619" s="64"/>
      <c r="H619" s="64"/>
      <c r="I619" s="64"/>
      <c r="J619" s="64"/>
      <c r="K619" s="193">
        <f t="shared" si="117"/>
        <v>29065.22</v>
      </c>
      <c r="L619" s="396">
        <v>348782.64</v>
      </c>
    </row>
    <row r="620" spans="1:12" x14ac:dyDescent="0.25">
      <c r="A620" s="69" t="s">
        <v>99</v>
      </c>
      <c r="B620" s="180" t="s">
        <v>110</v>
      </c>
      <c r="C620" s="179" t="s">
        <v>101</v>
      </c>
      <c r="D620" s="64" t="s">
        <v>111</v>
      </c>
      <c r="E620" s="64"/>
      <c r="F620" s="64"/>
      <c r="G620" s="64"/>
      <c r="H620" s="64"/>
      <c r="I620" s="64"/>
      <c r="J620" s="64"/>
      <c r="K620" s="193">
        <f t="shared" si="117"/>
        <v>986</v>
      </c>
      <c r="L620" s="396">
        <v>11832</v>
      </c>
    </row>
    <row r="621" spans="1:12" x14ac:dyDescent="0.25">
      <c r="A621" s="69" t="s">
        <v>99</v>
      </c>
      <c r="B621" s="180" t="s">
        <v>112</v>
      </c>
      <c r="C621" s="179" t="s">
        <v>101</v>
      </c>
      <c r="D621" s="64" t="s">
        <v>113</v>
      </c>
      <c r="E621" s="64"/>
      <c r="F621" s="64"/>
      <c r="G621" s="64"/>
      <c r="H621" s="64"/>
      <c r="I621" s="64"/>
      <c r="J621" s="64"/>
      <c r="K621" s="193">
        <f t="shared" si="117"/>
        <v>1163.9175</v>
      </c>
      <c r="L621" s="396">
        <v>13967.01</v>
      </c>
    </row>
    <row r="622" spans="1:12" x14ac:dyDescent="0.25">
      <c r="A622" s="69" t="s">
        <v>99</v>
      </c>
      <c r="B622" s="180" t="s">
        <v>114</v>
      </c>
      <c r="C622" s="179" t="s">
        <v>101</v>
      </c>
      <c r="D622" s="64" t="s">
        <v>115</v>
      </c>
      <c r="E622" s="64"/>
      <c r="F622" s="64"/>
      <c r="G622" s="64"/>
      <c r="H622" s="64"/>
      <c r="I622" s="64"/>
      <c r="J622" s="64"/>
      <c r="K622" s="193">
        <f t="shared" si="117"/>
        <v>9021.7066666666669</v>
      </c>
      <c r="L622" s="396">
        <v>108260.48</v>
      </c>
    </row>
    <row r="623" spans="1:12" x14ac:dyDescent="0.25">
      <c r="A623" s="69" t="s">
        <v>99</v>
      </c>
      <c r="B623" s="180" t="s">
        <v>119</v>
      </c>
      <c r="C623" s="179" t="s">
        <v>101</v>
      </c>
      <c r="D623" s="64" t="s">
        <v>120</v>
      </c>
      <c r="E623" s="64"/>
      <c r="F623" s="64"/>
      <c r="G623" s="64"/>
      <c r="H623" s="64"/>
      <c r="I623" s="64"/>
      <c r="J623" s="64"/>
      <c r="K623" s="193">
        <f t="shared" si="117"/>
        <v>2850</v>
      </c>
      <c r="L623" s="396">
        <v>34200</v>
      </c>
    </row>
    <row r="624" spans="1:12" x14ac:dyDescent="0.25">
      <c r="A624" s="69" t="s">
        <v>99</v>
      </c>
      <c r="B624" s="180" t="s">
        <v>121</v>
      </c>
      <c r="C624" s="180" t="s">
        <v>101</v>
      </c>
      <c r="D624" s="64" t="s">
        <v>122</v>
      </c>
      <c r="E624" s="64"/>
      <c r="F624" s="64"/>
      <c r="G624" s="64"/>
      <c r="H624" s="64"/>
      <c r="I624" s="64"/>
      <c r="J624" s="64"/>
      <c r="K624" s="193">
        <f t="shared" si="117"/>
        <v>2803.3333333333335</v>
      </c>
      <c r="L624" s="396">
        <v>33640</v>
      </c>
    </row>
    <row r="625" spans="1:12" x14ac:dyDescent="0.25">
      <c r="A625" s="360"/>
      <c r="B625" s="69"/>
      <c r="C625" s="69"/>
      <c r="D625" s="184" t="s">
        <v>123</v>
      </c>
      <c r="E625" s="184"/>
      <c r="F625" s="184"/>
      <c r="G625" s="184"/>
      <c r="H625" s="184"/>
      <c r="I625" s="184" t="s">
        <v>124</v>
      </c>
      <c r="J625" s="184"/>
      <c r="K625" s="191">
        <f t="shared" ref="K625:L625" si="118">SUM(K618:K624)</f>
        <v>70544.297500000001</v>
      </c>
      <c r="L625" s="191">
        <f t="shared" si="118"/>
        <v>846531.57000000007</v>
      </c>
    </row>
    <row r="626" spans="1:12" x14ac:dyDescent="0.25">
      <c r="A626" s="360"/>
      <c r="B626" s="69"/>
      <c r="C626" s="69"/>
      <c r="D626" s="181"/>
      <c r="E626" s="184"/>
      <c r="F626" s="184"/>
      <c r="G626" s="184"/>
      <c r="H626" s="184"/>
      <c r="I626" s="184"/>
      <c r="J626" s="184"/>
      <c r="K626" s="184"/>
      <c r="L626" s="74"/>
    </row>
    <row r="627" spans="1:12" x14ac:dyDescent="0.25">
      <c r="A627" s="69" t="s">
        <v>99</v>
      </c>
      <c r="B627" s="180">
        <v>2111</v>
      </c>
      <c r="C627" s="179" t="s">
        <v>101</v>
      </c>
      <c r="D627" s="64" t="s">
        <v>125</v>
      </c>
      <c r="E627" s="184"/>
      <c r="F627" s="184"/>
      <c r="G627" s="184"/>
      <c r="H627" s="184"/>
      <c r="I627" s="184"/>
      <c r="J627" s="184"/>
      <c r="K627" s="74">
        <f t="shared" ref="K627:K629" si="119">L627/12</f>
        <v>830.33333333333337</v>
      </c>
      <c r="L627" s="190">
        <v>9964</v>
      </c>
    </row>
    <row r="628" spans="1:12" x14ac:dyDescent="0.25">
      <c r="A628" s="69" t="s">
        <v>99</v>
      </c>
      <c r="B628" s="180">
        <v>2161</v>
      </c>
      <c r="C628" s="179" t="s">
        <v>101</v>
      </c>
      <c r="D628" s="64" t="s">
        <v>128</v>
      </c>
      <c r="E628" s="184"/>
      <c r="F628" s="184"/>
      <c r="G628" s="184"/>
      <c r="H628" s="184"/>
      <c r="I628" s="184"/>
      <c r="J628" s="184"/>
      <c r="K628" s="74">
        <f t="shared" si="119"/>
        <v>1842.2333333333333</v>
      </c>
      <c r="L628" s="190">
        <v>22106.799999999999</v>
      </c>
    </row>
    <row r="629" spans="1:12" x14ac:dyDescent="0.25">
      <c r="A629" s="69" t="s">
        <v>99</v>
      </c>
      <c r="B629" s="180">
        <v>2521</v>
      </c>
      <c r="C629" s="179" t="s">
        <v>101</v>
      </c>
      <c r="D629" s="64" t="s">
        <v>417</v>
      </c>
      <c r="E629" s="184"/>
      <c r="F629" s="184"/>
      <c r="G629" s="184"/>
      <c r="H629" s="184"/>
      <c r="I629" s="184"/>
      <c r="J629" s="184"/>
      <c r="K629" s="74">
        <f t="shared" si="119"/>
        <v>1201.6166666666666</v>
      </c>
      <c r="L629" s="190">
        <v>14419.4</v>
      </c>
    </row>
    <row r="630" spans="1:12" x14ac:dyDescent="0.25">
      <c r="A630" s="360"/>
      <c r="B630" s="69"/>
      <c r="C630" s="69"/>
      <c r="D630" s="184" t="s">
        <v>123</v>
      </c>
      <c r="E630" s="184"/>
      <c r="F630" s="184"/>
      <c r="G630" s="184"/>
      <c r="H630" s="184"/>
      <c r="I630" s="184" t="s">
        <v>124</v>
      </c>
      <c r="J630" s="184"/>
      <c r="K630" s="384">
        <f t="shared" ref="K630:L630" si="120">SUM(K627:K629)</f>
        <v>3874.1833333333334</v>
      </c>
      <c r="L630" s="384">
        <f t="shared" si="120"/>
        <v>46490.2</v>
      </c>
    </row>
    <row r="631" spans="1:12" x14ac:dyDescent="0.25">
      <c r="A631" s="69"/>
      <c r="B631" s="180"/>
      <c r="C631" s="69"/>
      <c r="D631" s="64"/>
      <c r="E631" s="184"/>
      <c r="F631" s="184"/>
      <c r="G631" s="184"/>
      <c r="H631" s="184"/>
      <c r="I631" s="184"/>
      <c r="J631" s="184"/>
      <c r="K631" s="74"/>
      <c r="L631" s="384"/>
    </row>
    <row r="632" spans="1:12" x14ac:dyDescent="0.25">
      <c r="A632" s="69" t="s">
        <v>99</v>
      </c>
      <c r="B632" s="180">
        <v>3111</v>
      </c>
      <c r="C632" s="179" t="s">
        <v>101</v>
      </c>
      <c r="D632" s="64" t="s">
        <v>152</v>
      </c>
      <c r="E632" s="184"/>
      <c r="F632" s="184"/>
      <c r="G632" s="184"/>
      <c r="H632" s="184"/>
      <c r="I632" s="184"/>
      <c r="J632" s="184"/>
      <c r="K632" s="74">
        <f t="shared" ref="K632:K635" si="121">L632/12</f>
        <v>4931.666666666667</v>
      </c>
      <c r="L632" s="420">
        <v>59180</v>
      </c>
    </row>
    <row r="633" spans="1:12" x14ac:dyDescent="0.25">
      <c r="A633" s="69" t="s">
        <v>99</v>
      </c>
      <c r="B633" s="180">
        <v>3131</v>
      </c>
      <c r="C633" s="179" t="s">
        <v>101</v>
      </c>
      <c r="D633" s="64" t="s">
        <v>155</v>
      </c>
      <c r="E633" s="184"/>
      <c r="F633" s="184"/>
      <c r="G633" s="184"/>
      <c r="H633" s="184"/>
      <c r="I633" s="184"/>
      <c r="J633" s="184"/>
      <c r="K633" s="74">
        <f t="shared" si="121"/>
        <v>4066.5</v>
      </c>
      <c r="L633" s="420">
        <v>48798</v>
      </c>
    </row>
    <row r="634" spans="1:12" x14ac:dyDescent="0.25">
      <c r="A634" s="69" t="s">
        <v>99</v>
      </c>
      <c r="B634" s="180">
        <v>3141</v>
      </c>
      <c r="C634" s="179" t="s">
        <v>101</v>
      </c>
      <c r="D634" s="64" t="s">
        <v>156</v>
      </c>
      <c r="E634" s="184"/>
      <c r="F634" s="184"/>
      <c r="G634" s="184"/>
      <c r="H634" s="184"/>
      <c r="I634" s="184"/>
      <c r="J634" s="184"/>
      <c r="K634" s="74">
        <f t="shared" si="121"/>
        <v>1280</v>
      </c>
      <c r="L634" s="420">
        <v>15360</v>
      </c>
    </row>
    <row r="635" spans="1:12" x14ac:dyDescent="0.25">
      <c r="A635" s="69" t="s">
        <v>99</v>
      </c>
      <c r="B635" s="180">
        <v>3581</v>
      </c>
      <c r="C635" s="179" t="s">
        <v>101</v>
      </c>
      <c r="D635" s="64" t="s">
        <v>274</v>
      </c>
      <c r="E635" s="184"/>
      <c r="F635" s="184"/>
      <c r="G635" s="184"/>
      <c r="H635" s="184"/>
      <c r="I635" s="184"/>
      <c r="J635" s="184"/>
      <c r="K635" s="74">
        <f t="shared" si="121"/>
        <v>4078.25</v>
      </c>
      <c r="L635" s="420">
        <v>48939</v>
      </c>
    </row>
    <row r="636" spans="1:12" x14ac:dyDescent="0.25">
      <c r="A636" s="360"/>
      <c r="B636" s="360"/>
      <c r="C636" s="69"/>
      <c r="D636" s="184" t="s">
        <v>123</v>
      </c>
      <c r="E636" s="184"/>
      <c r="F636" s="184"/>
      <c r="G636" s="184"/>
      <c r="H636" s="184"/>
      <c r="I636" s="184" t="s">
        <v>124</v>
      </c>
      <c r="J636" s="184"/>
      <c r="K636" s="384">
        <f t="shared" ref="K636:L636" si="122">SUM(K632:K635)</f>
        <v>14356.416666666668</v>
      </c>
      <c r="L636" s="379">
        <f t="shared" si="122"/>
        <v>172277</v>
      </c>
    </row>
    <row r="637" spans="1:12" x14ac:dyDescent="0.25">
      <c r="A637" s="360"/>
      <c r="B637" s="360"/>
      <c r="C637" s="69"/>
      <c r="D637" s="184"/>
      <c r="E637" s="184"/>
      <c r="F637" s="184"/>
      <c r="G637" s="184"/>
      <c r="H637" s="184"/>
      <c r="I637" s="184"/>
      <c r="J637" s="184"/>
      <c r="K637" s="184"/>
      <c r="L637" s="379"/>
    </row>
    <row r="638" spans="1:12" x14ac:dyDescent="0.25">
      <c r="A638" s="360"/>
      <c r="B638" s="360"/>
      <c r="C638" s="69"/>
      <c r="D638" s="184" t="s">
        <v>146</v>
      </c>
      <c r="E638" s="184"/>
      <c r="F638" s="184"/>
      <c r="G638" s="184"/>
      <c r="H638" s="184"/>
      <c r="I638" s="184" t="s">
        <v>186</v>
      </c>
      <c r="J638" s="184"/>
      <c r="K638" s="191">
        <f>SUM( ,K636,K630,K625)</f>
        <v>88774.897500000006</v>
      </c>
      <c r="L638" s="191">
        <f>SUM( ,L636,L630,L625)</f>
        <v>1065298.77</v>
      </c>
    </row>
    <row r="639" spans="1:12" x14ac:dyDescent="0.25">
      <c r="A639" s="360"/>
      <c r="B639" s="360"/>
      <c r="C639" s="69"/>
      <c r="D639" s="184"/>
      <c r="E639" s="184"/>
      <c r="F639" s="184"/>
      <c r="G639" s="184"/>
      <c r="H639" s="184"/>
      <c r="I639" s="184"/>
      <c r="J639" s="184"/>
      <c r="K639" s="191"/>
      <c r="L639" s="191"/>
    </row>
    <row r="640" spans="1:12" x14ac:dyDescent="0.25">
      <c r="A640" s="359" t="s">
        <v>82</v>
      </c>
      <c r="B640" s="360" t="s">
        <v>245</v>
      </c>
      <c r="C640" s="69"/>
      <c r="D640" s="184" t="s">
        <v>646</v>
      </c>
      <c r="E640" s="184"/>
      <c r="F640" s="184"/>
      <c r="G640" s="184"/>
      <c r="H640" s="184"/>
      <c r="I640" s="184"/>
      <c r="J640" s="184"/>
      <c r="K640" s="191"/>
      <c r="L640" s="191"/>
    </row>
    <row r="641" spans="1:12" x14ac:dyDescent="0.25">
      <c r="A641" s="359" t="s">
        <v>84</v>
      </c>
      <c r="B641" s="360" t="s">
        <v>245</v>
      </c>
      <c r="C641" s="69"/>
      <c r="D641" s="184" t="s">
        <v>276</v>
      </c>
      <c r="E641" s="184"/>
      <c r="F641" s="184"/>
      <c r="G641" s="184"/>
      <c r="H641" s="184"/>
      <c r="I641" s="184"/>
      <c r="J641" s="184"/>
      <c r="K641" s="191"/>
      <c r="L641" s="191"/>
    </row>
    <row r="642" spans="1:12" x14ac:dyDescent="0.25">
      <c r="A642" s="359" t="s">
        <v>87</v>
      </c>
      <c r="B642" s="360" t="s">
        <v>279</v>
      </c>
      <c r="C642" s="69"/>
      <c r="D642" s="184" t="s">
        <v>280</v>
      </c>
      <c r="E642" s="184"/>
      <c r="F642" s="184"/>
      <c r="G642" s="184"/>
      <c r="H642" s="184"/>
      <c r="I642" s="184"/>
      <c r="J642" s="184"/>
      <c r="K642" s="191"/>
      <c r="L642" s="191"/>
    </row>
    <row r="643" spans="1:12" x14ac:dyDescent="0.25">
      <c r="A643" s="359" t="s">
        <v>90</v>
      </c>
      <c r="B643" s="360" t="s">
        <v>91</v>
      </c>
      <c r="C643" s="69"/>
      <c r="D643" s="184" t="s">
        <v>92</v>
      </c>
      <c r="E643" s="184"/>
      <c r="F643" s="184"/>
      <c r="G643" s="184"/>
      <c r="H643" s="184"/>
      <c r="I643" s="184"/>
      <c r="J643" s="184"/>
      <c r="K643" s="191"/>
      <c r="L643" s="191"/>
    </row>
    <row r="644" spans="1:12" x14ac:dyDescent="0.25">
      <c r="A644" s="359" t="s">
        <v>93</v>
      </c>
      <c r="B644" s="360" t="s">
        <v>133</v>
      </c>
      <c r="C644" s="69"/>
      <c r="D644" s="184" t="s">
        <v>185</v>
      </c>
      <c r="E644" s="184"/>
      <c r="F644" s="184"/>
      <c r="G644" s="184"/>
      <c r="H644" s="184"/>
      <c r="I644" s="184"/>
      <c r="J644" s="184"/>
      <c r="K644" s="191"/>
      <c r="L644" s="191"/>
    </row>
    <row r="645" spans="1:12" x14ac:dyDescent="0.25">
      <c r="A645" s="360"/>
      <c r="B645" s="360"/>
      <c r="C645" s="69"/>
      <c r="D645" s="184"/>
      <c r="E645" s="184"/>
      <c r="F645" s="184"/>
      <c r="G645" s="184"/>
      <c r="H645" s="184"/>
      <c r="I645" s="184"/>
      <c r="J645" s="184"/>
      <c r="K645" s="191"/>
      <c r="L645" s="191"/>
    </row>
    <row r="646" spans="1:12" x14ac:dyDescent="0.25">
      <c r="A646" s="360"/>
      <c r="B646" s="360"/>
      <c r="C646" s="399">
        <v>150200</v>
      </c>
      <c r="D646" s="365" t="s">
        <v>96</v>
      </c>
      <c r="E646" s="365" t="s">
        <v>420</v>
      </c>
      <c r="F646" s="184"/>
      <c r="G646" s="184"/>
      <c r="H646" s="184"/>
      <c r="I646" s="184"/>
      <c r="J646" s="184"/>
      <c r="K646" s="184"/>
      <c r="L646" s="191"/>
    </row>
    <row r="647" spans="1:12" x14ac:dyDescent="0.25">
      <c r="A647" s="360"/>
      <c r="B647" s="360"/>
      <c r="C647" s="399"/>
      <c r="D647" s="365"/>
      <c r="E647" s="365"/>
      <c r="F647" s="184"/>
      <c r="G647" s="184"/>
      <c r="H647" s="184"/>
      <c r="I647" s="184"/>
      <c r="J647" s="184"/>
      <c r="K647" s="184"/>
      <c r="L647" s="191"/>
    </row>
    <row r="648" spans="1:12" x14ac:dyDescent="0.25">
      <c r="A648" s="69" t="s">
        <v>99</v>
      </c>
      <c r="B648" s="180" t="s">
        <v>100</v>
      </c>
      <c r="C648" s="179" t="s">
        <v>101</v>
      </c>
      <c r="D648" s="64" t="s">
        <v>102</v>
      </c>
      <c r="E648" s="64"/>
      <c r="F648" s="64"/>
      <c r="G648" s="64"/>
      <c r="H648" s="64"/>
      <c r="I648" s="64"/>
      <c r="J648" s="64"/>
      <c r="K648" s="193">
        <f t="shared" ref="K648:K654" si="123">L648/12</f>
        <v>29704.62</v>
      </c>
      <c r="L648" s="396">
        <v>356455.44</v>
      </c>
    </row>
    <row r="649" spans="1:12" x14ac:dyDescent="0.25">
      <c r="A649" s="69" t="s">
        <v>99</v>
      </c>
      <c r="B649" s="180" t="s">
        <v>106</v>
      </c>
      <c r="C649" s="179" t="s">
        <v>101</v>
      </c>
      <c r="D649" s="64" t="s">
        <v>107</v>
      </c>
      <c r="E649" s="64"/>
      <c r="F649" s="64"/>
      <c r="G649" s="64"/>
      <c r="H649" s="64"/>
      <c r="I649" s="64"/>
      <c r="J649" s="64"/>
      <c r="K649" s="193">
        <f t="shared" si="123"/>
        <v>9789.7199999999993</v>
      </c>
      <c r="L649" s="396">
        <v>117476.64</v>
      </c>
    </row>
    <row r="650" spans="1:12" x14ac:dyDescent="0.25">
      <c r="A650" s="69" t="s">
        <v>99</v>
      </c>
      <c r="B650" s="180" t="s">
        <v>110</v>
      </c>
      <c r="C650" s="179" t="s">
        <v>101</v>
      </c>
      <c r="D650" s="64" t="s">
        <v>111</v>
      </c>
      <c r="E650" s="64"/>
      <c r="F650" s="64"/>
      <c r="G650" s="64"/>
      <c r="H650" s="64"/>
      <c r="I650" s="64"/>
      <c r="J650" s="64"/>
      <c r="K650" s="193">
        <f t="shared" si="123"/>
        <v>1806</v>
      </c>
      <c r="L650" s="396">
        <v>21672</v>
      </c>
    </row>
    <row r="651" spans="1:12" x14ac:dyDescent="0.25">
      <c r="A651" s="69" t="s">
        <v>99</v>
      </c>
      <c r="B651" s="180" t="s">
        <v>112</v>
      </c>
      <c r="C651" s="179" t="s">
        <v>101</v>
      </c>
      <c r="D651" s="64" t="s">
        <v>113</v>
      </c>
      <c r="E651" s="64"/>
      <c r="F651" s="64"/>
      <c r="G651" s="64"/>
      <c r="H651" s="64"/>
      <c r="I651" s="64"/>
      <c r="J651" s="64"/>
      <c r="K651" s="193">
        <f t="shared" si="123"/>
        <v>855.69999999999993</v>
      </c>
      <c r="L651" s="396">
        <v>10268.4</v>
      </c>
    </row>
    <row r="652" spans="1:12" x14ac:dyDescent="0.25">
      <c r="A652" s="69" t="s">
        <v>99</v>
      </c>
      <c r="B652" s="180" t="s">
        <v>114</v>
      </c>
      <c r="C652" s="179" t="s">
        <v>101</v>
      </c>
      <c r="D652" s="64" t="s">
        <v>115</v>
      </c>
      <c r="E652" s="64"/>
      <c r="F652" s="64"/>
      <c r="G652" s="64"/>
      <c r="H652" s="64"/>
      <c r="I652" s="64"/>
      <c r="J652" s="64"/>
      <c r="K652" s="193">
        <f t="shared" si="123"/>
        <v>6664.9025000000001</v>
      </c>
      <c r="L652" s="396">
        <v>79978.83</v>
      </c>
    </row>
    <row r="653" spans="1:12" x14ac:dyDescent="0.25">
      <c r="A653" s="69" t="s">
        <v>99</v>
      </c>
      <c r="B653" s="180" t="s">
        <v>119</v>
      </c>
      <c r="C653" s="179" t="s">
        <v>101</v>
      </c>
      <c r="D653" s="64" t="s">
        <v>120</v>
      </c>
      <c r="E653" s="64"/>
      <c r="F653" s="64"/>
      <c r="G653" s="64"/>
      <c r="H653" s="64"/>
      <c r="I653" s="64"/>
      <c r="J653" s="64"/>
      <c r="K653" s="193">
        <f t="shared" si="123"/>
        <v>3800</v>
      </c>
      <c r="L653" s="396">
        <v>45600</v>
      </c>
    </row>
    <row r="654" spans="1:12" x14ac:dyDescent="0.25">
      <c r="A654" s="69" t="s">
        <v>99</v>
      </c>
      <c r="B654" s="180" t="s">
        <v>121</v>
      </c>
      <c r="C654" s="180" t="s">
        <v>101</v>
      </c>
      <c r="D654" s="64" t="s">
        <v>122</v>
      </c>
      <c r="E654" s="64"/>
      <c r="F654" s="64"/>
      <c r="G654" s="64"/>
      <c r="H654" s="64"/>
      <c r="I654" s="64"/>
      <c r="J654" s="64"/>
      <c r="K654" s="193">
        <f t="shared" si="123"/>
        <v>2101.6666666666665</v>
      </c>
      <c r="L654" s="396">
        <v>25220</v>
      </c>
    </row>
    <row r="655" spans="1:12" x14ac:dyDescent="0.25">
      <c r="A655" s="360"/>
      <c r="B655" s="69"/>
      <c r="C655" s="69"/>
      <c r="D655" s="184" t="s">
        <v>123</v>
      </c>
      <c r="E655" s="184"/>
      <c r="F655" s="184"/>
      <c r="G655" s="184"/>
      <c r="H655" s="184"/>
      <c r="I655" s="184" t="s">
        <v>124</v>
      </c>
      <c r="J655" s="184"/>
      <c r="K655" s="191">
        <f t="shared" ref="K655:L655" si="124">SUM(K648:K654)</f>
        <v>54722.609166666654</v>
      </c>
      <c r="L655" s="191">
        <f t="shared" si="124"/>
        <v>656671.31000000006</v>
      </c>
    </row>
    <row r="656" spans="1:12" x14ac:dyDescent="0.25">
      <c r="A656" s="360"/>
      <c r="B656" s="69"/>
      <c r="C656" s="69"/>
      <c r="D656" s="181"/>
      <c r="E656" s="184"/>
      <c r="F656" s="184"/>
      <c r="G656" s="184"/>
      <c r="H656" s="184"/>
      <c r="I656" s="184"/>
      <c r="J656" s="184"/>
      <c r="K656" s="191"/>
      <c r="L656" s="191"/>
    </row>
    <row r="657" spans="1:12" x14ac:dyDescent="0.25">
      <c r="A657" s="69" t="s">
        <v>99</v>
      </c>
      <c r="B657" s="180">
        <v>2111</v>
      </c>
      <c r="C657" s="179" t="s">
        <v>101</v>
      </c>
      <c r="D657" s="64" t="s">
        <v>125</v>
      </c>
      <c r="E657" s="184"/>
      <c r="F657" s="184"/>
      <c r="G657" s="184"/>
      <c r="H657" s="184"/>
      <c r="I657" s="184"/>
      <c r="J657" s="184"/>
      <c r="K657" s="74">
        <f t="shared" ref="K657:K658" si="125">L657/12</f>
        <v>1113</v>
      </c>
      <c r="L657" s="190">
        <v>13356</v>
      </c>
    </row>
    <row r="658" spans="1:12" x14ac:dyDescent="0.25">
      <c r="A658" s="69" t="s">
        <v>99</v>
      </c>
      <c r="B658" s="180">
        <v>2161</v>
      </c>
      <c r="C658" s="179" t="s">
        <v>101</v>
      </c>
      <c r="D658" s="64" t="s">
        <v>128</v>
      </c>
      <c r="E658" s="184"/>
      <c r="F658" s="184"/>
      <c r="G658" s="184"/>
      <c r="H658" s="184"/>
      <c r="I658" s="184"/>
      <c r="J658" s="184"/>
      <c r="K658" s="74">
        <f t="shared" si="125"/>
        <v>683</v>
      </c>
      <c r="L658" s="190">
        <v>8196</v>
      </c>
    </row>
    <row r="659" spans="1:12" x14ac:dyDescent="0.25">
      <c r="A659" s="360"/>
      <c r="B659" s="69"/>
      <c r="C659" s="69"/>
      <c r="D659" s="184" t="s">
        <v>123</v>
      </c>
      <c r="E659" s="184"/>
      <c r="F659" s="184"/>
      <c r="G659" s="184"/>
      <c r="H659" s="184"/>
      <c r="I659" s="184" t="s">
        <v>124</v>
      </c>
      <c r="J659" s="184"/>
      <c r="K659" s="384">
        <f t="shared" ref="K659:L659" si="126">SUM(K657:K658)</f>
        <v>1796</v>
      </c>
      <c r="L659" s="384">
        <f t="shared" si="126"/>
        <v>21552</v>
      </c>
    </row>
    <row r="660" spans="1:12" x14ac:dyDescent="0.25">
      <c r="A660" s="360"/>
      <c r="B660" s="69"/>
      <c r="C660" s="69"/>
      <c r="D660" s="181"/>
      <c r="E660" s="184"/>
      <c r="F660" s="184"/>
      <c r="G660" s="184"/>
      <c r="H660" s="184"/>
      <c r="I660" s="184"/>
      <c r="J660" s="184"/>
      <c r="K660" s="184"/>
      <c r="L660" s="384"/>
    </row>
    <row r="661" spans="1:12" x14ac:dyDescent="0.25">
      <c r="A661" s="69" t="s">
        <v>99</v>
      </c>
      <c r="B661" s="180">
        <v>3111</v>
      </c>
      <c r="C661" s="179" t="s">
        <v>101</v>
      </c>
      <c r="D661" s="64" t="s">
        <v>152</v>
      </c>
      <c r="E661" s="184"/>
      <c r="F661" s="184"/>
      <c r="G661" s="184"/>
      <c r="H661" s="184"/>
      <c r="I661" s="184"/>
      <c r="J661" s="184"/>
      <c r="K661" s="74">
        <f t="shared" ref="K661:K663" si="127">L661/12</f>
        <v>3751</v>
      </c>
      <c r="L661" s="420">
        <v>45012</v>
      </c>
    </row>
    <row r="662" spans="1:12" x14ac:dyDescent="0.25">
      <c r="A662" s="69" t="s">
        <v>99</v>
      </c>
      <c r="B662" s="180">
        <v>3131</v>
      </c>
      <c r="C662" s="179" t="s">
        <v>101</v>
      </c>
      <c r="D662" s="64" t="s">
        <v>155</v>
      </c>
      <c r="E662" s="184"/>
      <c r="F662" s="184"/>
      <c r="G662" s="184"/>
      <c r="H662" s="184"/>
      <c r="I662" s="184"/>
      <c r="J662" s="184"/>
      <c r="K662" s="74">
        <f t="shared" si="127"/>
        <v>2460</v>
      </c>
      <c r="L662" s="190">
        <v>29520</v>
      </c>
    </row>
    <row r="663" spans="1:12" x14ac:dyDescent="0.25">
      <c r="A663" s="69" t="s">
        <v>99</v>
      </c>
      <c r="B663" s="180">
        <v>3581</v>
      </c>
      <c r="C663" s="179" t="s">
        <v>101</v>
      </c>
      <c r="D663" s="64" t="s">
        <v>274</v>
      </c>
      <c r="E663" s="184"/>
      <c r="F663" s="184"/>
      <c r="G663" s="184"/>
      <c r="H663" s="184"/>
      <c r="I663" s="184"/>
      <c r="J663" s="184"/>
      <c r="K663" s="74">
        <f t="shared" si="127"/>
        <v>2205.75</v>
      </c>
      <c r="L663" s="190">
        <v>26469</v>
      </c>
    </row>
    <row r="664" spans="1:12" x14ac:dyDescent="0.25">
      <c r="A664" s="360"/>
      <c r="B664" s="69"/>
      <c r="C664" s="69"/>
      <c r="D664" s="184" t="s">
        <v>123</v>
      </c>
      <c r="E664" s="184"/>
      <c r="F664" s="184"/>
      <c r="G664" s="184"/>
      <c r="H664" s="184"/>
      <c r="I664" s="184" t="s">
        <v>124</v>
      </c>
      <c r="J664" s="184"/>
      <c r="K664" s="384">
        <f t="shared" ref="K664:L664" si="128">SUM(K661:K663)</f>
        <v>8416.75</v>
      </c>
      <c r="L664" s="384">
        <f t="shared" si="128"/>
        <v>101001</v>
      </c>
    </row>
    <row r="665" spans="1:12" x14ac:dyDescent="0.25">
      <c r="A665" s="360"/>
      <c r="B665" s="360"/>
      <c r="C665" s="69"/>
      <c r="D665" s="184"/>
      <c r="E665" s="184"/>
      <c r="F665" s="184"/>
      <c r="G665" s="184"/>
      <c r="H665" s="184"/>
      <c r="I665" s="184"/>
      <c r="J665" s="184"/>
      <c r="K665" s="184"/>
      <c r="L665" s="384"/>
    </row>
    <row r="666" spans="1:12" x14ac:dyDescent="0.25">
      <c r="A666" s="360"/>
      <c r="B666" s="360"/>
      <c r="C666" s="69"/>
      <c r="D666" s="184" t="s">
        <v>146</v>
      </c>
      <c r="E666" s="184"/>
      <c r="F666" s="184"/>
      <c r="G666" s="184"/>
      <c r="H666" s="184"/>
      <c r="I666" s="184" t="s">
        <v>186</v>
      </c>
      <c r="J666" s="184"/>
      <c r="K666" s="191">
        <f>SUM(K664,K659,K655)</f>
        <v>64935.359166666654</v>
      </c>
      <c r="L666" s="191">
        <f>SUM(L664,L659,L655)</f>
        <v>779224.31</v>
      </c>
    </row>
    <row r="667" spans="1:12" x14ac:dyDescent="0.25">
      <c r="A667" s="360"/>
      <c r="B667" s="360"/>
      <c r="C667" s="69"/>
      <c r="D667" s="184"/>
      <c r="E667" s="184"/>
      <c r="F667" s="184"/>
      <c r="G667" s="184"/>
      <c r="H667" s="184"/>
      <c r="I667" s="184"/>
      <c r="J667" s="184"/>
      <c r="K667" s="184"/>
      <c r="L667" s="191"/>
    </row>
    <row r="668" spans="1:12" x14ac:dyDescent="0.25">
      <c r="A668" s="360"/>
      <c r="B668" s="360"/>
      <c r="C668" s="69"/>
      <c r="D668" s="184" t="s">
        <v>173</v>
      </c>
      <c r="E668" s="184"/>
      <c r="F668" s="184"/>
      <c r="G668" s="184"/>
      <c r="H668" s="184" t="s">
        <v>244</v>
      </c>
      <c r="I668" s="184"/>
      <c r="J668" s="184"/>
      <c r="K668" s="191">
        <f>SUM(K666,K638)</f>
        <v>153710.25666666665</v>
      </c>
      <c r="L668" s="191">
        <f>SUM(L666,L638)</f>
        <v>1844523.08</v>
      </c>
    </row>
    <row r="669" spans="1:12" x14ac:dyDescent="0.25">
      <c r="A669" s="360"/>
      <c r="B669" s="360"/>
      <c r="C669" s="69"/>
      <c r="D669" s="184"/>
      <c r="E669" s="184"/>
      <c r="F669" s="184"/>
      <c r="G669" s="184"/>
      <c r="H669" s="184"/>
      <c r="I669" s="184"/>
      <c r="J669" s="184"/>
      <c r="K669" s="184"/>
      <c r="L669" s="191"/>
    </row>
    <row r="670" spans="1:12" x14ac:dyDescent="0.25">
      <c r="A670" s="359" t="s">
        <v>82</v>
      </c>
      <c r="B670" s="360" t="s">
        <v>245</v>
      </c>
      <c r="C670" s="69"/>
      <c r="D670" s="184" t="s">
        <v>646</v>
      </c>
      <c r="E670" s="184"/>
      <c r="F670" s="184"/>
      <c r="G670" s="184"/>
      <c r="H670" s="184"/>
      <c r="I670" s="184"/>
      <c r="J670" s="184"/>
      <c r="K670" s="191"/>
      <c r="L670" s="191"/>
    </row>
    <row r="671" spans="1:12" x14ac:dyDescent="0.25">
      <c r="A671" s="359" t="s">
        <v>84</v>
      </c>
      <c r="B671" s="360" t="s">
        <v>245</v>
      </c>
      <c r="C671" s="69"/>
      <c r="D671" s="184" t="s">
        <v>276</v>
      </c>
      <c r="E671" s="184"/>
      <c r="F671" s="184"/>
      <c r="G671" s="184"/>
      <c r="H671" s="184"/>
      <c r="I671" s="184"/>
      <c r="J671" s="184"/>
      <c r="K671" s="191"/>
      <c r="L671" s="191"/>
    </row>
    <row r="672" spans="1:12" x14ac:dyDescent="0.25">
      <c r="A672" s="359" t="s">
        <v>87</v>
      </c>
      <c r="B672" s="360" t="s">
        <v>376</v>
      </c>
      <c r="C672" s="69"/>
      <c r="D672" s="184" t="s">
        <v>187</v>
      </c>
      <c r="E672" s="184"/>
      <c r="F672" s="184"/>
      <c r="G672" s="184"/>
      <c r="H672" s="184"/>
      <c r="I672" s="184"/>
      <c r="J672" s="184"/>
      <c r="K672" s="191"/>
      <c r="L672" s="191"/>
    </row>
    <row r="673" spans="1:12" x14ac:dyDescent="0.25">
      <c r="A673" s="359" t="s">
        <v>90</v>
      </c>
      <c r="B673" s="360" t="s">
        <v>91</v>
      </c>
      <c r="C673" s="69"/>
      <c r="D673" s="184" t="s">
        <v>92</v>
      </c>
      <c r="E673" s="184"/>
      <c r="F673" s="184"/>
      <c r="G673" s="184"/>
      <c r="H673" s="184"/>
      <c r="I673" s="184"/>
      <c r="J673" s="184"/>
      <c r="K673" s="184"/>
      <c r="L673" s="191"/>
    </row>
    <row r="674" spans="1:12" x14ac:dyDescent="0.25">
      <c r="A674" s="359" t="s">
        <v>93</v>
      </c>
      <c r="B674" s="360" t="s">
        <v>85</v>
      </c>
      <c r="C674" s="69"/>
      <c r="D674" s="184" t="s">
        <v>187</v>
      </c>
      <c r="E674" s="184"/>
      <c r="F674" s="184"/>
      <c r="G674" s="184"/>
      <c r="H674" s="184"/>
      <c r="I674" s="184"/>
      <c r="J674" s="184"/>
      <c r="K674" s="184"/>
      <c r="L674" s="191"/>
    </row>
    <row r="675" spans="1:12" x14ac:dyDescent="0.25">
      <c r="A675" s="360"/>
      <c r="B675" s="360"/>
      <c r="C675" s="69"/>
      <c r="D675" s="184"/>
      <c r="E675" s="184"/>
      <c r="F675" s="184"/>
      <c r="G675" s="184"/>
      <c r="H675" s="184"/>
      <c r="I675" s="184"/>
      <c r="J675" s="184"/>
      <c r="K675" s="184"/>
      <c r="L675" s="191"/>
    </row>
    <row r="676" spans="1:12" x14ac:dyDescent="0.25">
      <c r="A676" s="361"/>
      <c r="B676" s="361"/>
      <c r="C676" s="399">
        <v>170100</v>
      </c>
      <c r="D676" s="365" t="s">
        <v>96</v>
      </c>
      <c r="E676" s="365" t="s">
        <v>428</v>
      </c>
      <c r="F676" s="184"/>
      <c r="G676" s="184"/>
      <c r="H676" s="184"/>
      <c r="I676" s="184"/>
      <c r="J676" s="184"/>
      <c r="K676" s="184"/>
      <c r="L676" s="191"/>
    </row>
    <row r="677" spans="1:12" x14ac:dyDescent="0.25">
      <c r="A677" s="361"/>
      <c r="B677" s="361"/>
      <c r="C677" s="399"/>
      <c r="D677" s="365"/>
      <c r="E677" s="365"/>
      <c r="F677" s="184"/>
      <c r="G677" s="184"/>
      <c r="H677" s="184"/>
      <c r="I677" s="184"/>
      <c r="J677" s="184"/>
      <c r="K677" s="184"/>
      <c r="L677" s="191"/>
    </row>
    <row r="678" spans="1:12" x14ac:dyDescent="0.25">
      <c r="A678" s="183" t="s">
        <v>99</v>
      </c>
      <c r="B678" s="367" t="s">
        <v>100</v>
      </c>
      <c r="C678" s="180" t="s">
        <v>101</v>
      </c>
      <c r="D678" s="368" t="s">
        <v>102</v>
      </c>
      <c r="E678" s="64"/>
      <c r="F678" s="64"/>
      <c r="G678" s="64"/>
      <c r="H678" s="64"/>
      <c r="I678" s="64"/>
      <c r="J678" s="64"/>
      <c r="K678" s="193">
        <f t="shared" ref="K678:K686" si="129">L678/12</f>
        <v>301293.60000000003</v>
      </c>
      <c r="L678" s="375">
        <v>3615523.2</v>
      </c>
    </row>
    <row r="679" spans="1:12" x14ac:dyDescent="0.25">
      <c r="A679" s="183" t="s">
        <v>99</v>
      </c>
      <c r="B679" s="367" t="s">
        <v>106</v>
      </c>
      <c r="C679" s="180" t="s">
        <v>101</v>
      </c>
      <c r="D679" s="368" t="s">
        <v>107</v>
      </c>
      <c r="E679" s="64"/>
      <c r="F679" s="64"/>
      <c r="G679" s="64"/>
      <c r="H679" s="64"/>
      <c r="I679" s="64"/>
      <c r="J679" s="64"/>
      <c r="K679" s="193">
        <f t="shared" si="129"/>
        <v>46614.559999999998</v>
      </c>
      <c r="L679" s="375">
        <v>559374.72</v>
      </c>
    </row>
    <row r="680" spans="1:12" x14ac:dyDescent="0.25">
      <c r="A680" s="183" t="s">
        <v>99</v>
      </c>
      <c r="B680" s="367" t="s">
        <v>108</v>
      </c>
      <c r="C680" s="180" t="s">
        <v>101</v>
      </c>
      <c r="D680" s="368" t="s">
        <v>109</v>
      </c>
      <c r="E680" s="64"/>
      <c r="F680" s="64"/>
      <c r="G680" s="64"/>
      <c r="H680" s="64"/>
      <c r="I680" s="64"/>
      <c r="J680" s="64"/>
      <c r="K680" s="193">
        <f t="shared" si="129"/>
        <v>160022</v>
      </c>
      <c r="L680" s="375">
        <v>1920264</v>
      </c>
    </row>
    <row r="681" spans="1:12" x14ac:dyDescent="0.25">
      <c r="A681" s="183" t="s">
        <v>99</v>
      </c>
      <c r="B681" s="367" t="s">
        <v>110</v>
      </c>
      <c r="C681" s="180" t="s">
        <v>101</v>
      </c>
      <c r="D681" s="64" t="s">
        <v>111</v>
      </c>
      <c r="E681" s="64"/>
      <c r="F681" s="64"/>
      <c r="G681" s="64"/>
      <c r="H681" s="64"/>
      <c r="I681" s="64"/>
      <c r="J681" s="64"/>
      <c r="K681" s="193">
        <f t="shared" si="129"/>
        <v>7398</v>
      </c>
      <c r="L681" s="375">
        <v>88776</v>
      </c>
    </row>
    <row r="682" spans="1:12" x14ac:dyDescent="0.25">
      <c r="A682" s="183" t="s">
        <v>99</v>
      </c>
      <c r="B682" s="367" t="s">
        <v>112</v>
      </c>
      <c r="C682" s="180" t="s">
        <v>101</v>
      </c>
      <c r="D682" s="368" t="s">
        <v>113</v>
      </c>
      <c r="E682" s="64"/>
      <c r="F682" s="64"/>
      <c r="G682" s="64"/>
      <c r="H682" s="64"/>
      <c r="I682" s="64"/>
      <c r="J682" s="64"/>
      <c r="K682" s="193">
        <f t="shared" si="129"/>
        <v>7453.3166666666666</v>
      </c>
      <c r="L682" s="375">
        <v>89439.8</v>
      </c>
    </row>
    <row r="683" spans="1:12" x14ac:dyDescent="0.25">
      <c r="A683" s="183" t="s">
        <v>99</v>
      </c>
      <c r="B683" s="367" t="s">
        <v>114</v>
      </c>
      <c r="C683" s="180" t="s">
        <v>101</v>
      </c>
      <c r="D683" s="368" t="s">
        <v>115</v>
      </c>
      <c r="E683" s="64"/>
      <c r="F683" s="64"/>
      <c r="G683" s="64"/>
      <c r="H683" s="64"/>
      <c r="I683" s="64"/>
      <c r="J683" s="64"/>
      <c r="K683" s="193">
        <f t="shared" si="129"/>
        <v>95894.644166666665</v>
      </c>
      <c r="L683" s="375">
        <v>1150735.73</v>
      </c>
    </row>
    <row r="684" spans="1:12" x14ac:dyDescent="0.25">
      <c r="A684" s="183" t="s">
        <v>99</v>
      </c>
      <c r="B684" s="367" t="s">
        <v>117</v>
      </c>
      <c r="C684" s="180" t="s">
        <v>101</v>
      </c>
      <c r="D684" s="368" t="s">
        <v>118</v>
      </c>
      <c r="E684" s="64"/>
      <c r="F684" s="64"/>
      <c r="G684" s="64"/>
      <c r="H684" s="64"/>
      <c r="I684" s="64"/>
      <c r="J684" s="64"/>
      <c r="K684" s="193">
        <f t="shared" si="129"/>
        <v>123694.32</v>
      </c>
      <c r="L684" s="375">
        <v>1484331.84</v>
      </c>
    </row>
    <row r="685" spans="1:12" x14ac:dyDescent="0.25">
      <c r="A685" s="183" t="s">
        <v>99</v>
      </c>
      <c r="B685" s="367" t="s">
        <v>119</v>
      </c>
      <c r="C685" s="180" t="s">
        <v>101</v>
      </c>
      <c r="D685" s="368" t="s">
        <v>120</v>
      </c>
      <c r="E685" s="64"/>
      <c r="F685" s="64"/>
      <c r="G685" s="64"/>
      <c r="H685" s="64"/>
      <c r="I685" s="64"/>
      <c r="J685" s="64"/>
      <c r="K685" s="193">
        <f t="shared" si="129"/>
        <v>26600</v>
      </c>
      <c r="L685" s="375">
        <v>319200</v>
      </c>
    </row>
    <row r="686" spans="1:12" x14ac:dyDescent="0.25">
      <c r="A686" s="183" t="s">
        <v>99</v>
      </c>
      <c r="B686" s="367" t="s">
        <v>121</v>
      </c>
      <c r="C686" s="180" t="s">
        <v>101</v>
      </c>
      <c r="D686" s="368" t="s">
        <v>122</v>
      </c>
      <c r="E686" s="64"/>
      <c r="F686" s="64"/>
      <c r="G686" s="64"/>
      <c r="H686" s="64"/>
      <c r="I686" s="64"/>
      <c r="J686" s="64"/>
      <c r="K686" s="193">
        <f t="shared" si="129"/>
        <v>16587.906666666666</v>
      </c>
      <c r="L686" s="375">
        <v>199054.88</v>
      </c>
    </row>
    <row r="687" spans="1:12" x14ac:dyDescent="0.25">
      <c r="A687" s="361"/>
      <c r="B687" s="361"/>
      <c r="C687" s="183"/>
      <c r="D687" s="184" t="s">
        <v>123</v>
      </c>
      <c r="E687" s="184"/>
      <c r="F687" s="184"/>
      <c r="G687" s="184"/>
      <c r="H687" s="184"/>
      <c r="I687" s="184" t="s">
        <v>124</v>
      </c>
      <c r="J687" s="184"/>
      <c r="K687" s="185">
        <f t="shared" ref="K687:L687" si="130">SUM(K678:K686)</f>
        <v>785558.34750000003</v>
      </c>
      <c r="L687" s="185">
        <f t="shared" si="130"/>
        <v>9426700.1699999999</v>
      </c>
    </row>
    <row r="688" spans="1:12" x14ac:dyDescent="0.25">
      <c r="A688" s="361"/>
      <c r="B688" s="361"/>
      <c r="C688" s="183"/>
      <c r="D688" s="184"/>
      <c r="E688" s="184"/>
      <c r="F688" s="184"/>
      <c r="G688" s="184"/>
      <c r="H688" s="184"/>
      <c r="I688" s="184"/>
      <c r="J688" s="184"/>
      <c r="K688" s="184"/>
      <c r="L688" s="191"/>
    </row>
    <row r="689" spans="1:13" x14ac:dyDescent="0.25">
      <c r="A689" s="183" t="s">
        <v>99</v>
      </c>
      <c r="B689" s="180">
        <v>2111</v>
      </c>
      <c r="C689" s="180" t="s">
        <v>101</v>
      </c>
      <c r="D689" s="64" t="s">
        <v>125</v>
      </c>
      <c r="E689" s="184"/>
      <c r="F689" s="184"/>
      <c r="G689" s="184"/>
      <c r="H689" s="184"/>
      <c r="I689" s="184"/>
      <c r="J689" s="184"/>
      <c r="K689" s="74">
        <f t="shared" ref="K689:K693" si="131">L689/12</f>
        <v>936.69999999999993</v>
      </c>
      <c r="L689" s="190">
        <v>11240.4</v>
      </c>
    </row>
    <row r="690" spans="1:13" x14ac:dyDescent="0.25">
      <c r="A690" s="183" t="s">
        <v>99</v>
      </c>
      <c r="B690" s="180">
        <v>2461</v>
      </c>
      <c r="C690" s="180" t="s">
        <v>101</v>
      </c>
      <c r="D690" s="64" t="s">
        <v>135</v>
      </c>
      <c r="E690" s="184"/>
      <c r="F690" s="184"/>
      <c r="G690" s="184"/>
      <c r="H690" s="184"/>
      <c r="I690" s="184"/>
      <c r="J690" s="184"/>
      <c r="K690" s="74">
        <f t="shared" si="131"/>
        <v>17994.433333333334</v>
      </c>
      <c r="L690" s="190">
        <v>215933.2</v>
      </c>
    </row>
    <row r="691" spans="1:13" s="59" customFormat="1" x14ac:dyDescent="0.25">
      <c r="A691" s="173" t="s">
        <v>99</v>
      </c>
      <c r="B691" s="66">
        <v>2611</v>
      </c>
      <c r="C691" s="66" t="s">
        <v>101</v>
      </c>
      <c r="D691" s="65" t="s">
        <v>129</v>
      </c>
      <c r="E691" s="174"/>
      <c r="F691" s="174"/>
      <c r="G691" s="174"/>
      <c r="H691" s="174"/>
      <c r="I691" s="174"/>
      <c r="J691" s="174"/>
      <c r="K691" s="74">
        <f t="shared" si="131"/>
        <v>101792.13333333335</v>
      </c>
      <c r="L691" s="189">
        <v>1221505.6000000001</v>
      </c>
      <c r="M691" s="207"/>
    </row>
    <row r="692" spans="1:13" x14ac:dyDescent="0.25">
      <c r="A692" s="183" t="s">
        <v>99</v>
      </c>
      <c r="B692" s="180">
        <v>2911</v>
      </c>
      <c r="C692" s="180" t="s">
        <v>101</v>
      </c>
      <c r="D692" s="64" t="s">
        <v>148</v>
      </c>
      <c r="E692" s="184"/>
      <c r="F692" s="184"/>
      <c r="G692" s="184"/>
      <c r="H692" s="184"/>
      <c r="I692" s="184"/>
      <c r="J692" s="184"/>
      <c r="K692" s="74">
        <f t="shared" si="131"/>
        <v>2510.0499999999997</v>
      </c>
      <c r="L692" s="190">
        <v>30120.6</v>
      </c>
    </row>
    <row r="693" spans="1:13" x14ac:dyDescent="0.25">
      <c r="A693" s="183" t="s">
        <v>99</v>
      </c>
      <c r="B693" s="180">
        <v>2961</v>
      </c>
      <c r="C693" s="180" t="s">
        <v>101</v>
      </c>
      <c r="D693" s="64" t="s">
        <v>431</v>
      </c>
      <c r="E693" s="184"/>
      <c r="F693" s="184"/>
      <c r="G693" s="184"/>
      <c r="H693" s="184"/>
      <c r="I693" s="184"/>
      <c r="J693" s="184"/>
      <c r="K693" s="74">
        <f t="shared" si="131"/>
        <v>4108.9000000000005</v>
      </c>
      <c r="L693" s="190">
        <v>49306.8</v>
      </c>
    </row>
    <row r="694" spans="1:13" x14ac:dyDescent="0.25">
      <c r="A694" s="361"/>
      <c r="B694" s="183"/>
      <c r="C694" s="183"/>
      <c r="D694" s="184" t="s">
        <v>123</v>
      </c>
      <c r="E694" s="184"/>
      <c r="F694" s="184"/>
      <c r="G694" s="184"/>
      <c r="H694" s="184"/>
      <c r="I694" s="184" t="s">
        <v>124</v>
      </c>
      <c r="J694" s="184"/>
      <c r="K694" s="384">
        <f>SUM(K689:K693)</f>
        <v>127342.21666666667</v>
      </c>
      <c r="L694" s="384">
        <f>SUM(L689:L693)</f>
        <v>1528106.6000000003</v>
      </c>
    </row>
    <row r="695" spans="1:13" x14ac:dyDescent="0.25">
      <c r="A695" s="361"/>
      <c r="B695" s="183"/>
      <c r="C695" s="183"/>
      <c r="D695" s="181"/>
      <c r="E695" s="184"/>
      <c r="F695" s="184"/>
      <c r="G695" s="184"/>
      <c r="H695" s="184"/>
      <c r="I695" s="184"/>
      <c r="J695" s="184"/>
      <c r="K695" s="184"/>
      <c r="L695" s="384"/>
    </row>
    <row r="696" spans="1:13" x14ac:dyDescent="0.25">
      <c r="A696" s="183" t="s">
        <v>99</v>
      </c>
      <c r="B696" s="180">
        <v>3111</v>
      </c>
      <c r="C696" s="180" t="s">
        <v>101</v>
      </c>
      <c r="D696" s="64" t="s">
        <v>152</v>
      </c>
      <c r="E696" s="184"/>
      <c r="F696" s="184"/>
      <c r="G696" s="184"/>
      <c r="H696" s="184"/>
      <c r="I696" s="184"/>
      <c r="J696" s="184"/>
      <c r="K696" s="74">
        <f t="shared" ref="K696:K701" si="132">L696/12</f>
        <v>4772370</v>
      </c>
      <c r="L696" s="190">
        <v>57268440</v>
      </c>
    </row>
    <row r="697" spans="1:13" x14ac:dyDescent="0.25">
      <c r="A697" s="183" t="s">
        <v>99</v>
      </c>
      <c r="B697" s="180">
        <v>3141</v>
      </c>
      <c r="C697" s="180" t="s">
        <v>101</v>
      </c>
      <c r="D697" s="64" t="s">
        <v>156</v>
      </c>
      <c r="E697" s="184"/>
      <c r="F697" s="184"/>
      <c r="G697" s="184"/>
      <c r="H697" s="184"/>
      <c r="I697" s="184"/>
      <c r="J697" s="184"/>
      <c r="K697" s="74">
        <f t="shared" si="132"/>
        <v>916.5</v>
      </c>
      <c r="L697" s="190">
        <v>10998</v>
      </c>
    </row>
    <row r="698" spans="1:13" x14ac:dyDescent="0.25">
      <c r="A698" s="183" t="s">
        <v>99</v>
      </c>
      <c r="B698" s="180">
        <v>3221</v>
      </c>
      <c r="C698" s="180" t="s">
        <v>101</v>
      </c>
      <c r="D698" s="64" t="s">
        <v>160</v>
      </c>
      <c r="E698" s="184"/>
      <c r="F698" s="184"/>
      <c r="G698" s="184"/>
      <c r="H698" s="184"/>
      <c r="I698" s="184"/>
      <c r="J698" s="184"/>
      <c r="K698" s="74">
        <f t="shared" si="132"/>
        <v>20062.833333333332</v>
      </c>
      <c r="L698" s="190">
        <v>240754</v>
      </c>
    </row>
    <row r="699" spans="1:13" x14ac:dyDescent="0.25">
      <c r="A699" s="183" t="s">
        <v>99</v>
      </c>
      <c r="B699" s="180">
        <v>3361</v>
      </c>
      <c r="C699" s="180" t="s">
        <v>101</v>
      </c>
      <c r="D699" s="64" t="s">
        <v>136</v>
      </c>
      <c r="E699" s="184"/>
      <c r="F699" s="184"/>
      <c r="G699" s="184"/>
      <c r="H699" s="184"/>
      <c r="I699" s="184"/>
      <c r="J699" s="184"/>
      <c r="K699" s="74">
        <f t="shared" si="132"/>
        <v>1359</v>
      </c>
      <c r="L699" s="190">
        <v>16308</v>
      </c>
    </row>
    <row r="700" spans="1:13" x14ac:dyDescent="0.25">
      <c r="A700" s="183" t="s">
        <v>99</v>
      </c>
      <c r="B700" s="180">
        <v>3521</v>
      </c>
      <c r="C700" s="180" t="s">
        <v>101</v>
      </c>
      <c r="D700" s="64" t="s">
        <v>435</v>
      </c>
      <c r="E700" s="184"/>
      <c r="F700" s="184"/>
      <c r="G700" s="184"/>
      <c r="H700" s="184"/>
      <c r="I700" s="184"/>
      <c r="J700" s="184"/>
      <c r="K700" s="74">
        <f t="shared" si="132"/>
        <v>1250</v>
      </c>
      <c r="L700" s="190">
        <v>15000</v>
      </c>
    </row>
    <row r="701" spans="1:13" x14ac:dyDescent="0.25">
      <c r="A701" s="183" t="s">
        <v>99</v>
      </c>
      <c r="B701" s="180">
        <v>3571</v>
      </c>
      <c r="C701" s="180" t="s">
        <v>101</v>
      </c>
      <c r="D701" s="64" t="s">
        <v>271</v>
      </c>
      <c r="E701" s="184"/>
      <c r="F701" s="184"/>
      <c r="G701" s="184"/>
      <c r="H701" s="184"/>
      <c r="I701" s="184"/>
      <c r="J701" s="184"/>
      <c r="K701" s="74">
        <f t="shared" si="132"/>
        <v>11368.75</v>
      </c>
      <c r="L701" s="190">
        <v>136425</v>
      </c>
    </row>
    <row r="702" spans="1:13" x14ac:dyDescent="0.25">
      <c r="A702" s="361"/>
      <c r="B702" s="361"/>
      <c r="C702" s="183"/>
      <c r="D702" s="184" t="s">
        <v>123</v>
      </c>
      <c r="E702" s="184"/>
      <c r="F702" s="184"/>
      <c r="G702" s="184"/>
      <c r="H702" s="184"/>
      <c r="I702" s="184" t="s">
        <v>124</v>
      </c>
      <c r="J702" s="184"/>
      <c r="K702" s="384">
        <f t="shared" ref="K702:L702" si="133">SUM(K696:K701)</f>
        <v>4807327.083333333</v>
      </c>
      <c r="L702" s="384">
        <f t="shared" si="133"/>
        <v>57687925</v>
      </c>
    </row>
    <row r="703" spans="1:13" x14ac:dyDescent="0.25">
      <c r="A703" s="361"/>
      <c r="B703" s="361"/>
      <c r="C703" s="183"/>
      <c r="D703" s="184"/>
      <c r="E703" s="184"/>
      <c r="F703" s="184"/>
      <c r="G703" s="184"/>
      <c r="H703" s="184"/>
      <c r="I703" s="184"/>
      <c r="J703" s="184"/>
      <c r="K703" s="191"/>
      <c r="L703" s="191"/>
    </row>
    <row r="704" spans="1:13" x14ac:dyDescent="0.25">
      <c r="A704" s="361"/>
      <c r="B704" s="361"/>
      <c r="C704" s="183"/>
      <c r="D704" s="184" t="s">
        <v>146</v>
      </c>
      <c r="E704" s="184"/>
      <c r="F704" s="184"/>
      <c r="G704" s="184"/>
      <c r="H704" s="184"/>
      <c r="I704" s="184" t="s">
        <v>186</v>
      </c>
      <c r="J704" s="184"/>
      <c r="K704" s="191">
        <f>SUM(K702,K694,K687)</f>
        <v>5720227.6475</v>
      </c>
      <c r="L704" s="191">
        <f>SUM(L702,L694,L687)</f>
        <v>68642731.769999996</v>
      </c>
    </row>
    <row r="705" spans="1:12" x14ac:dyDescent="0.25">
      <c r="A705" s="360"/>
      <c r="B705" s="360"/>
      <c r="C705" s="69"/>
      <c r="D705" s="184"/>
      <c r="E705" s="184"/>
      <c r="F705" s="184"/>
      <c r="G705" s="184"/>
      <c r="H705" s="184"/>
      <c r="I705" s="184"/>
      <c r="J705" s="184"/>
      <c r="K705" s="184"/>
      <c r="L705" s="191"/>
    </row>
    <row r="706" spans="1:12" x14ac:dyDescent="0.25">
      <c r="A706" s="361"/>
      <c r="B706" s="360"/>
      <c r="C706" s="69"/>
      <c r="D706" s="184" t="s">
        <v>173</v>
      </c>
      <c r="E706" s="184"/>
      <c r="F706" s="184"/>
      <c r="G706" s="184"/>
      <c r="H706" s="184" t="s">
        <v>244</v>
      </c>
      <c r="I706" s="184"/>
      <c r="J706" s="184"/>
      <c r="K706" s="191">
        <f>SUM(K704)</f>
        <v>5720227.6475</v>
      </c>
      <c r="L706" s="191">
        <f>SUM(L704)</f>
        <v>68642731.769999996</v>
      </c>
    </row>
    <row r="707" spans="1:12" x14ac:dyDescent="0.25">
      <c r="A707" s="361"/>
      <c r="B707" s="360"/>
      <c r="C707" s="69"/>
      <c r="D707" s="184"/>
      <c r="E707" s="184"/>
      <c r="F707" s="184"/>
      <c r="G707" s="184"/>
      <c r="H707" s="184"/>
      <c r="I707" s="184"/>
      <c r="J707" s="184"/>
      <c r="K707" s="191"/>
      <c r="L707" s="191"/>
    </row>
    <row r="708" spans="1:12" x14ac:dyDescent="0.25">
      <c r="A708" s="359" t="s">
        <v>82</v>
      </c>
      <c r="B708" s="360" t="s">
        <v>245</v>
      </c>
      <c r="C708" s="69"/>
      <c r="D708" s="184" t="s">
        <v>193</v>
      </c>
      <c r="E708" s="184"/>
      <c r="F708" s="184"/>
      <c r="G708" s="184"/>
      <c r="H708" s="184"/>
      <c r="I708" s="184"/>
      <c r="J708" s="184"/>
      <c r="K708" s="184"/>
      <c r="L708" s="191"/>
    </row>
    <row r="709" spans="1:12" x14ac:dyDescent="0.25">
      <c r="A709" s="359" t="s">
        <v>84</v>
      </c>
      <c r="B709" s="360" t="s">
        <v>301</v>
      </c>
      <c r="C709" s="69"/>
      <c r="D709" s="184" t="s">
        <v>436</v>
      </c>
      <c r="E709" s="184"/>
      <c r="F709" s="184"/>
      <c r="G709" s="184"/>
      <c r="H709" s="184"/>
      <c r="I709" s="184"/>
      <c r="J709" s="184"/>
      <c r="K709" s="184"/>
      <c r="L709" s="191"/>
    </row>
    <row r="710" spans="1:12" x14ac:dyDescent="0.25">
      <c r="A710" s="359" t="s">
        <v>87</v>
      </c>
      <c r="B710" s="360" t="s">
        <v>89</v>
      </c>
      <c r="C710" s="69"/>
      <c r="D710" s="184" t="s">
        <v>437</v>
      </c>
      <c r="E710" s="184"/>
      <c r="F710" s="184"/>
      <c r="G710" s="184"/>
      <c r="H710" s="184"/>
      <c r="I710" s="184"/>
      <c r="J710" s="184"/>
      <c r="K710" s="184"/>
      <c r="L710" s="191"/>
    </row>
    <row r="711" spans="1:12" x14ac:dyDescent="0.25">
      <c r="A711" s="359" t="s">
        <v>90</v>
      </c>
      <c r="B711" s="360" t="s">
        <v>91</v>
      </c>
      <c r="C711" s="69"/>
      <c r="D711" s="184" t="s">
        <v>92</v>
      </c>
      <c r="E711" s="184"/>
      <c r="F711" s="184"/>
      <c r="G711" s="184"/>
      <c r="H711" s="184"/>
      <c r="I711" s="184"/>
      <c r="J711" s="184"/>
      <c r="K711" s="184"/>
      <c r="L711" s="191"/>
    </row>
    <row r="712" spans="1:12" x14ac:dyDescent="0.25">
      <c r="A712" s="359" t="s">
        <v>93</v>
      </c>
      <c r="B712" s="360" t="s">
        <v>161</v>
      </c>
      <c r="C712" s="69"/>
      <c r="D712" s="184" t="s">
        <v>438</v>
      </c>
      <c r="E712" s="184"/>
      <c r="F712" s="184"/>
      <c r="G712" s="184"/>
      <c r="H712" s="184"/>
      <c r="I712" s="184"/>
      <c r="J712" s="184"/>
      <c r="K712" s="184"/>
      <c r="L712" s="191"/>
    </row>
    <row r="713" spans="1:12" x14ac:dyDescent="0.25">
      <c r="A713" s="361"/>
      <c r="B713" s="360"/>
      <c r="C713" s="69"/>
      <c r="D713" s="184"/>
      <c r="E713" s="184"/>
      <c r="F713" s="184"/>
      <c r="G713" s="184"/>
      <c r="H713" s="184"/>
      <c r="I713" s="184"/>
      <c r="J713" s="184"/>
      <c r="K713" s="184"/>
      <c r="L713" s="191"/>
    </row>
    <row r="714" spans="1:12" x14ac:dyDescent="0.25">
      <c r="A714" s="361"/>
      <c r="B714" s="360"/>
      <c r="C714" s="364" t="s">
        <v>439</v>
      </c>
      <c r="D714" s="365" t="s">
        <v>96</v>
      </c>
      <c r="E714" s="365" t="s">
        <v>440</v>
      </c>
      <c r="F714" s="184"/>
      <c r="G714" s="184"/>
      <c r="H714" s="184"/>
      <c r="I714" s="184"/>
      <c r="J714" s="184"/>
      <c r="K714" s="184"/>
      <c r="L714" s="191"/>
    </row>
    <row r="715" spans="1:12" x14ac:dyDescent="0.25">
      <c r="A715" s="361"/>
      <c r="B715" s="360"/>
      <c r="C715" s="360"/>
      <c r="D715" s="184"/>
      <c r="E715" s="184"/>
      <c r="F715" s="184"/>
      <c r="G715" s="184"/>
      <c r="H715" s="184"/>
      <c r="I715" s="184"/>
      <c r="J715" s="184"/>
      <c r="K715" s="184"/>
      <c r="L715" s="191"/>
    </row>
    <row r="716" spans="1:12" x14ac:dyDescent="0.25">
      <c r="A716" s="183" t="s">
        <v>99</v>
      </c>
      <c r="B716" s="180" t="s">
        <v>100</v>
      </c>
      <c r="C716" s="179" t="s">
        <v>101</v>
      </c>
      <c r="D716" s="64" t="s">
        <v>102</v>
      </c>
      <c r="E716" s="64"/>
      <c r="F716" s="64"/>
      <c r="G716" s="64"/>
      <c r="H716" s="64"/>
      <c r="I716" s="64"/>
      <c r="J716" s="64"/>
      <c r="K716" s="193">
        <f t="shared" ref="K716:K724" si="134">L716/12</f>
        <v>1133938.74</v>
      </c>
      <c r="L716" s="396">
        <v>13607264.880000001</v>
      </c>
    </row>
    <row r="717" spans="1:12" x14ac:dyDescent="0.25">
      <c r="A717" s="183" t="s">
        <v>99</v>
      </c>
      <c r="B717" s="180" t="s">
        <v>106</v>
      </c>
      <c r="C717" s="179" t="s">
        <v>101</v>
      </c>
      <c r="D717" s="64" t="s">
        <v>107</v>
      </c>
      <c r="E717" s="64"/>
      <c r="F717" s="64"/>
      <c r="G717" s="64"/>
      <c r="H717" s="64"/>
      <c r="I717" s="64"/>
      <c r="J717" s="64"/>
      <c r="K717" s="193">
        <f t="shared" si="134"/>
        <v>59409.52</v>
      </c>
      <c r="L717" s="396">
        <v>712914.24</v>
      </c>
    </row>
    <row r="718" spans="1:12" x14ac:dyDescent="0.25">
      <c r="A718" s="183" t="s">
        <v>99</v>
      </c>
      <c r="B718" s="180" t="s">
        <v>108</v>
      </c>
      <c r="C718" s="179" t="s">
        <v>101</v>
      </c>
      <c r="D718" s="64" t="s">
        <v>109</v>
      </c>
      <c r="E718" s="64"/>
      <c r="F718" s="64"/>
      <c r="G718" s="64"/>
      <c r="H718" s="64"/>
      <c r="I718" s="64"/>
      <c r="J718" s="64"/>
      <c r="K718" s="193">
        <f t="shared" si="134"/>
        <v>277801.84000000003</v>
      </c>
      <c r="L718" s="396">
        <v>3333622.08</v>
      </c>
    </row>
    <row r="719" spans="1:12" x14ac:dyDescent="0.25">
      <c r="A719" s="183" t="s">
        <v>99</v>
      </c>
      <c r="B719" s="180" t="s">
        <v>110</v>
      </c>
      <c r="C719" s="179" t="s">
        <v>101</v>
      </c>
      <c r="D719" s="64" t="s">
        <v>111</v>
      </c>
      <c r="E719" s="64"/>
      <c r="F719" s="64"/>
      <c r="G719" s="64"/>
      <c r="H719" s="64"/>
      <c r="I719" s="64"/>
      <c r="J719" s="64"/>
      <c r="K719" s="193">
        <f t="shared" si="134"/>
        <v>16159</v>
      </c>
      <c r="L719" s="396">
        <v>193908</v>
      </c>
    </row>
    <row r="720" spans="1:12" x14ac:dyDescent="0.25">
      <c r="A720" s="183" t="s">
        <v>99</v>
      </c>
      <c r="B720" s="180" t="s">
        <v>112</v>
      </c>
      <c r="C720" s="179" t="s">
        <v>101</v>
      </c>
      <c r="D720" s="64" t="s">
        <v>113</v>
      </c>
      <c r="E720" s="64"/>
      <c r="F720" s="64"/>
      <c r="G720" s="64"/>
      <c r="H720" s="64"/>
      <c r="I720" s="64"/>
      <c r="J720" s="64"/>
      <c r="K720" s="193">
        <f t="shared" si="134"/>
        <v>24437.45</v>
      </c>
      <c r="L720" s="396">
        <v>293249.40000000002</v>
      </c>
    </row>
    <row r="721" spans="1:13" x14ac:dyDescent="0.25">
      <c r="A721" s="183" t="s">
        <v>99</v>
      </c>
      <c r="B721" s="180" t="s">
        <v>114</v>
      </c>
      <c r="C721" s="179" t="s">
        <v>101</v>
      </c>
      <c r="D721" s="64" t="s">
        <v>115</v>
      </c>
      <c r="E721" s="64"/>
      <c r="F721" s="64"/>
      <c r="G721" s="64"/>
      <c r="H721" s="64"/>
      <c r="I721" s="64"/>
      <c r="J721" s="64"/>
      <c r="K721" s="193">
        <f t="shared" si="134"/>
        <v>266269.9383333333</v>
      </c>
      <c r="L721" s="396">
        <v>3195239.26</v>
      </c>
    </row>
    <row r="722" spans="1:13" x14ac:dyDescent="0.25">
      <c r="A722" s="183" t="s">
        <v>99</v>
      </c>
      <c r="B722" s="180" t="s">
        <v>117</v>
      </c>
      <c r="C722" s="179" t="s">
        <v>101</v>
      </c>
      <c r="D722" s="64" t="s">
        <v>118</v>
      </c>
      <c r="E722" s="64"/>
      <c r="F722" s="64"/>
      <c r="G722" s="64"/>
      <c r="H722" s="64"/>
      <c r="I722" s="64"/>
      <c r="J722" s="64"/>
      <c r="K722" s="193">
        <f t="shared" si="134"/>
        <v>214868.5</v>
      </c>
      <c r="L722" s="396">
        <v>2578422</v>
      </c>
    </row>
    <row r="723" spans="1:13" x14ac:dyDescent="0.25">
      <c r="A723" s="183" t="s">
        <v>99</v>
      </c>
      <c r="B723" s="180" t="s">
        <v>119</v>
      </c>
      <c r="C723" s="179" t="s">
        <v>101</v>
      </c>
      <c r="D723" s="64" t="s">
        <v>120</v>
      </c>
      <c r="E723" s="64"/>
      <c r="F723" s="64"/>
      <c r="G723" s="64"/>
      <c r="H723" s="64"/>
      <c r="I723" s="64"/>
      <c r="J723" s="64"/>
      <c r="K723" s="193">
        <f t="shared" si="134"/>
        <v>129200</v>
      </c>
      <c r="L723" s="396">
        <v>1550400</v>
      </c>
    </row>
    <row r="724" spans="1:13" x14ac:dyDescent="0.25">
      <c r="A724" s="183" t="s">
        <v>99</v>
      </c>
      <c r="B724" s="180" t="s">
        <v>121</v>
      </c>
      <c r="C724" s="180" t="s">
        <v>101</v>
      </c>
      <c r="D724" s="64" t="s">
        <v>122</v>
      </c>
      <c r="E724" s="64"/>
      <c r="F724" s="64"/>
      <c r="G724" s="64"/>
      <c r="H724" s="64"/>
      <c r="I724" s="64"/>
      <c r="J724" s="64"/>
      <c r="K724" s="193">
        <f t="shared" si="134"/>
        <v>54975.886666666665</v>
      </c>
      <c r="L724" s="396">
        <v>659710.64</v>
      </c>
    </row>
    <row r="725" spans="1:13" x14ac:dyDescent="0.25">
      <c r="A725" s="183"/>
      <c r="B725" s="360"/>
      <c r="C725" s="69"/>
      <c r="D725" s="184" t="s">
        <v>123</v>
      </c>
      <c r="E725" s="184"/>
      <c r="F725" s="184"/>
      <c r="G725" s="184"/>
      <c r="H725" s="184"/>
      <c r="I725" s="184" t="s">
        <v>124</v>
      </c>
      <c r="J725" s="184"/>
      <c r="K725" s="185">
        <f t="shared" ref="K725:L725" si="135">SUM(K716:K724)</f>
        <v>2177060.875</v>
      </c>
      <c r="L725" s="185">
        <f t="shared" si="135"/>
        <v>26124730.5</v>
      </c>
    </row>
    <row r="726" spans="1:13" x14ac:dyDescent="0.25">
      <c r="A726" s="361"/>
      <c r="B726" s="360"/>
      <c r="C726" s="69"/>
      <c r="D726" s="184"/>
      <c r="E726" s="184"/>
      <c r="F726" s="184"/>
      <c r="G726" s="184"/>
      <c r="H726" s="184"/>
      <c r="I726" s="184"/>
      <c r="J726" s="184"/>
      <c r="K726" s="184"/>
      <c r="L726" s="191"/>
    </row>
    <row r="727" spans="1:13" x14ac:dyDescent="0.25">
      <c r="A727" s="183" t="s">
        <v>99</v>
      </c>
      <c r="B727" s="180">
        <v>2111</v>
      </c>
      <c r="C727" s="179" t="s">
        <v>101</v>
      </c>
      <c r="D727" s="64" t="s">
        <v>125</v>
      </c>
      <c r="E727" s="184"/>
      <c r="F727" s="184"/>
      <c r="G727" s="184"/>
      <c r="H727" s="184"/>
      <c r="I727" s="184"/>
      <c r="J727" s="184"/>
      <c r="K727" s="74">
        <f t="shared" ref="K727:K731" si="136">L727/12</f>
        <v>2125</v>
      </c>
      <c r="L727" s="190">
        <v>25500</v>
      </c>
    </row>
    <row r="728" spans="1:13" x14ac:dyDescent="0.25">
      <c r="A728" s="183" t="s">
        <v>99</v>
      </c>
      <c r="B728" s="180">
        <v>2141</v>
      </c>
      <c r="C728" s="179" t="s">
        <v>101</v>
      </c>
      <c r="D728" s="64" t="s">
        <v>168</v>
      </c>
      <c r="E728" s="184"/>
      <c r="F728" s="184"/>
      <c r="G728" s="184"/>
      <c r="H728" s="184"/>
      <c r="I728" s="184"/>
      <c r="J728" s="184"/>
      <c r="K728" s="74">
        <f t="shared" si="136"/>
        <v>750</v>
      </c>
      <c r="L728" s="193">
        <v>9000</v>
      </c>
    </row>
    <row r="729" spans="1:13" s="59" customFormat="1" x14ac:dyDescent="0.25">
      <c r="A729" s="173" t="s">
        <v>99</v>
      </c>
      <c r="B729" s="66">
        <v>2541</v>
      </c>
      <c r="C729" s="71" t="s">
        <v>101</v>
      </c>
      <c r="D729" s="65" t="s">
        <v>444</v>
      </c>
      <c r="E729" s="174"/>
      <c r="F729" s="174"/>
      <c r="G729" s="174"/>
      <c r="H729" s="174"/>
      <c r="I729" s="174"/>
      <c r="J729" s="174"/>
      <c r="K729" s="74">
        <f t="shared" si="136"/>
        <v>26981</v>
      </c>
      <c r="L729" s="189">
        <v>323772</v>
      </c>
      <c r="M729" s="207"/>
    </row>
    <row r="730" spans="1:13" s="59" customFormat="1" x14ac:dyDescent="0.25">
      <c r="A730" s="183" t="s">
        <v>99</v>
      </c>
      <c r="B730" s="180">
        <v>2551</v>
      </c>
      <c r="C730" s="180" t="s">
        <v>101</v>
      </c>
      <c r="D730" s="64" t="s">
        <v>445</v>
      </c>
      <c r="E730" s="184"/>
      <c r="F730" s="184"/>
      <c r="G730" s="184"/>
      <c r="H730" s="184"/>
      <c r="I730" s="184"/>
      <c r="J730" s="184"/>
      <c r="K730" s="74">
        <f t="shared" si="136"/>
        <v>1252</v>
      </c>
      <c r="L730" s="190">
        <v>15024</v>
      </c>
      <c r="M730" s="207"/>
    </row>
    <row r="731" spans="1:13" s="59" customFormat="1" x14ac:dyDescent="0.25">
      <c r="A731" s="173" t="s">
        <v>99</v>
      </c>
      <c r="B731" s="66">
        <v>2611</v>
      </c>
      <c r="C731" s="71" t="s">
        <v>101</v>
      </c>
      <c r="D731" s="65" t="s">
        <v>129</v>
      </c>
      <c r="E731" s="174"/>
      <c r="F731" s="174"/>
      <c r="G731" s="174"/>
      <c r="H731" s="174"/>
      <c r="I731" s="174"/>
      <c r="J731" s="174"/>
      <c r="K731" s="74">
        <f t="shared" si="136"/>
        <v>2094.4</v>
      </c>
      <c r="L731" s="189">
        <v>25132.799999999999</v>
      </c>
      <c r="M731" s="207"/>
    </row>
    <row r="732" spans="1:13" x14ac:dyDescent="0.25">
      <c r="A732" s="361"/>
      <c r="B732" s="183"/>
      <c r="C732" s="183"/>
      <c r="D732" s="184" t="s">
        <v>123</v>
      </c>
      <c r="E732" s="184"/>
      <c r="F732" s="184"/>
      <c r="G732" s="184"/>
      <c r="H732" s="184"/>
      <c r="I732" s="184" t="s">
        <v>124</v>
      </c>
      <c r="J732" s="184"/>
      <c r="K732" s="384">
        <f t="shared" ref="K732:L732" si="137">SUM(K727:K731)</f>
        <v>33202.400000000001</v>
      </c>
      <c r="L732" s="384">
        <f t="shared" si="137"/>
        <v>398428.8</v>
      </c>
    </row>
    <row r="733" spans="1:13" x14ac:dyDescent="0.25">
      <c r="A733" s="361"/>
      <c r="B733" s="183"/>
      <c r="C733" s="183"/>
      <c r="D733" s="181"/>
      <c r="E733" s="184"/>
      <c r="F733" s="184"/>
      <c r="G733" s="184"/>
      <c r="H733" s="184"/>
      <c r="I733" s="184"/>
      <c r="J733" s="184"/>
      <c r="K733" s="184"/>
      <c r="L733" s="384"/>
    </row>
    <row r="734" spans="1:13" x14ac:dyDescent="0.25">
      <c r="A734" s="183" t="s">
        <v>99</v>
      </c>
      <c r="B734" s="180">
        <v>3111</v>
      </c>
      <c r="C734" s="180" t="s">
        <v>101</v>
      </c>
      <c r="D734" s="64" t="s">
        <v>152</v>
      </c>
      <c r="E734" s="184"/>
      <c r="F734" s="184"/>
      <c r="G734" s="184"/>
      <c r="H734" s="184"/>
      <c r="I734" s="184"/>
      <c r="J734" s="184"/>
      <c r="K734" s="74">
        <f t="shared" ref="K734:K742" si="138">L734/12</f>
        <v>5000.666666666667</v>
      </c>
      <c r="L734" s="193">
        <v>60008</v>
      </c>
    </row>
    <row r="735" spans="1:13" x14ac:dyDescent="0.25">
      <c r="A735" s="183" t="s">
        <v>99</v>
      </c>
      <c r="B735" s="180">
        <v>3361</v>
      </c>
      <c r="C735" s="179" t="s">
        <v>101</v>
      </c>
      <c r="D735" s="64" t="s">
        <v>136</v>
      </c>
      <c r="E735" s="184"/>
      <c r="F735" s="184"/>
      <c r="G735" s="184"/>
      <c r="H735" s="184"/>
      <c r="I735" s="184"/>
      <c r="J735" s="184"/>
      <c r="K735" s="74">
        <f t="shared" si="138"/>
        <v>3187.75</v>
      </c>
      <c r="L735" s="193">
        <v>38253</v>
      </c>
    </row>
    <row r="736" spans="1:13" x14ac:dyDescent="0.25">
      <c r="A736" s="183" t="s">
        <v>99</v>
      </c>
      <c r="B736" s="180">
        <v>3362</v>
      </c>
      <c r="C736" s="179" t="s">
        <v>101</v>
      </c>
      <c r="D736" s="64" t="s">
        <v>199</v>
      </c>
      <c r="E736" s="184"/>
      <c r="F736" s="184"/>
      <c r="G736" s="184"/>
      <c r="H736" s="184"/>
      <c r="I736" s="184"/>
      <c r="J736" s="184"/>
      <c r="K736" s="74">
        <f t="shared" si="138"/>
        <v>1751.5</v>
      </c>
      <c r="L736" s="193">
        <v>21018</v>
      </c>
    </row>
    <row r="737" spans="1:13" s="59" customFormat="1" x14ac:dyDescent="0.25">
      <c r="A737" s="173" t="s">
        <v>99</v>
      </c>
      <c r="B737" s="66">
        <v>3393</v>
      </c>
      <c r="C737" s="71" t="s">
        <v>101</v>
      </c>
      <c r="D737" s="65" t="s">
        <v>447</v>
      </c>
      <c r="E737" s="174"/>
      <c r="F737" s="174"/>
      <c r="G737" s="174"/>
      <c r="H737" s="174"/>
      <c r="I737" s="174"/>
      <c r="J737" s="174"/>
      <c r="K737" s="74">
        <f t="shared" si="138"/>
        <v>2645491.4558333331</v>
      </c>
      <c r="L737" s="192">
        <v>31745897.469999999</v>
      </c>
      <c r="M737" s="207"/>
    </row>
    <row r="738" spans="1:13" s="59" customFormat="1" x14ac:dyDescent="0.25">
      <c r="A738" s="173" t="s">
        <v>99</v>
      </c>
      <c r="B738" s="66">
        <v>3396</v>
      </c>
      <c r="C738" s="71" t="s">
        <v>101</v>
      </c>
      <c r="D738" s="65" t="s">
        <v>448</v>
      </c>
      <c r="E738" s="174"/>
      <c r="F738" s="174"/>
      <c r="G738" s="174"/>
      <c r="H738" s="174"/>
      <c r="I738" s="174"/>
      <c r="J738" s="174"/>
      <c r="K738" s="74">
        <f t="shared" si="138"/>
        <v>1740941.8941666668</v>
      </c>
      <c r="L738" s="192">
        <v>20891302.73</v>
      </c>
      <c r="M738" s="207"/>
    </row>
    <row r="739" spans="1:13" s="59" customFormat="1" x14ac:dyDescent="0.25">
      <c r="A739" s="183" t="s">
        <v>99</v>
      </c>
      <c r="B739" s="180">
        <v>3521</v>
      </c>
      <c r="C739" s="179" t="s">
        <v>101</v>
      </c>
      <c r="D739" s="64" t="s">
        <v>138</v>
      </c>
      <c r="E739" s="184"/>
      <c r="F739" s="184"/>
      <c r="G739" s="184"/>
      <c r="H739" s="184"/>
      <c r="I739" s="184"/>
      <c r="J739" s="184"/>
      <c r="K739" s="74">
        <f t="shared" si="138"/>
        <v>15538.5</v>
      </c>
      <c r="L739" s="193">
        <v>186462</v>
      </c>
      <c r="M739" s="207"/>
    </row>
    <row r="740" spans="1:13" s="59" customFormat="1" x14ac:dyDescent="0.25">
      <c r="A740" s="183" t="s">
        <v>99</v>
      </c>
      <c r="B740" s="180">
        <v>3571</v>
      </c>
      <c r="C740" s="179" t="s">
        <v>101</v>
      </c>
      <c r="D740" s="64" t="s">
        <v>271</v>
      </c>
      <c r="E740" s="184"/>
      <c r="F740" s="184"/>
      <c r="G740" s="184"/>
      <c r="H740" s="184"/>
      <c r="I740" s="184"/>
      <c r="J740" s="184"/>
      <c r="K740" s="74">
        <f t="shared" si="138"/>
        <v>2226.5</v>
      </c>
      <c r="L740" s="193">
        <v>26718</v>
      </c>
      <c r="M740" s="207"/>
    </row>
    <row r="741" spans="1:13" s="59" customFormat="1" x14ac:dyDescent="0.25">
      <c r="A741" s="173" t="s">
        <v>99</v>
      </c>
      <c r="B741" s="66">
        <v>3711</v>
      </c>
      <c r="C741" s="71" t="s">
        <v>101</v>
      </c>
      <c r="D741" s="65" t="s">
        <v>140</v>
      </c>
      <c r="E741" s="174"/>
      <c r="F741" s="174"/>
      <c r="G741" s="174"/>
      <c r="H741" s="174"/>
      <c r="I741" s="174"/>
      <c r="J741" s="174"/>
      <c r="K741" s="74">
        <f t="shared" si="138"/>
        <v>939</v>
      </c>
      <c r="L741" s="192">
        <v>11268</v>
      </c>
      <c r="M741" s="207"/>
    </row>
    <row r="742" spans="1:13" s="59" customFormat="1" x14ac:dyDescent="0.25">
      <c r="A742" s="183" t="s">
        <v>99</v>
      </c>
      <c r="B742" s="180">
        <v>3751</v>
      </c>
      <c r="C742" s="179" t="s">
        <v>101</v>
      </c>
      <c r="D742" s="64" t="s">
        <v>144</v>
      </c>
      <c r="E742" s="184"/>
      <c r="F742" s="184"/>
      <c r="G742" s="184"/>
      <c r="H742" s="184"/>
      <c r="I742" s="184"/>
      <c r="J742" s="184"/>
      <c r="K742" s="74">
        <f t="shared" si="138"/>
        <v>750</v>
      </c>
      <c r="L742" s="193">
        <v>9000</v>
      </c>
      <c r="M742" s="207"/>
    </row>
    <row r="743" spans="1:13" x14ac:dyDescent="0.25">
      <c r="A743" s="361"/>
      <c r="B743" s="183"/>
      <c r="C743" s="183"/>
      <c r="D743" s="184" t="s">
        <v>123</v>
      </c>
      <c r="E743" s="184"/>
      <c r="F743" s="184"/>
      <c r="G743" s="184"/>
      <c r="H743" s="184"/>
      <c r="I743" s="184" t="s">
        <v>124</v>
      </c>
      <c r="J743" s="184"/>
      <c r="K743" s="191">
        <f>SUM(K734:K742)</f>
        <v>4415827.2666666666</v>
      </c>
      <c r="L743" s="185">
        <f>SUM(L734:L742)</f>
        <v>52989927.200000003</v>
      </c>
    </row>
    <row r="744" spans="1:13" x14ac:dyDescent="0.25">
      <c r="A744" s="361"/>
      <c r="B744" s="183"/>
      <c r="C744" s="183"/>
      <c r="D744" s="184"/>
      <c r="E744" s="184"/>
      <c r="F744" s="184"/>
      <c r="G744" s="184"/>
      <c r="H744" s="184"/>
      <c r="I744" s="184"/>
      <c r="J744" s="184"/>
      <c r="K744" s="191"/>
      <c r="L744" s="185"/>
    </row>
    <row r="745" spans="1:13" x14ac:dyDescent="0.25">
      <c r="A745" s="361"/>
      <c r="B745" s="183"/>
      <c r="C745" s="183"/>
      <c r="D745" s="184" t="s">
        <v>146</v>
      </c>
      <c r="E745" s="184"/>
      <c r="F745" s="184"/>
      <c r="G745" s="184"/>
      <c r="H745" s="184"/>
      <c r="I745" s="184" t="s">
        <v>186</v>
      </c>
      <c r="J745" s="184"/>
      <c r="K745" s="191">
        <f>SUM(K743,K732,K725)</f>
        <v>6626090.541666667</v>
      </c>
      <c r="L745" s="191">
        <f>SUM(L743,L732,L725)</f>
        <v>79513086.5</v>
      </c>
    </row>
    <row r="746" spans="1:13" x14ac:dyDescent="0.25">
      <c r="A746" s="361"/>
      <c r="B746" s="183"/>
      <c r="C746" s="183"/>
      <c r="D746" s="361"/>
      <c r="E746" s="184"/>
      <c r="F746" s="361"/>
      <c r="G746" s="361"/>
      <c r="H746" s="361"/>
      <c r="I746" s="361"/>
      <c r="J746" s="361"/>
      <c r="K746" s="184"/>
      <c r="L746" s="191"/>
    </row>
    <row r="747" spans="1:13" x14ac:dyDescent="0.25">
      <c r="A747" s="359" t="s">
        <v>82</v>
      </c>
      <c r="B747" s="360" t="s">
        <v>245</v>
      </c>
      <c r="C747" s="69"/>
      <c r="D747" s="184" t="s">
        <v>193</v>
      </c>
      <c r="E747" s="184"/>
      <c r="F747" s="361"/>
      <c r="G747" s="361"/>
      <c r="H747" s="361"/>
      <c r="I747" s="361"/>
      <c r="J747" s="361"/>
      <c r="K747" s="184"/>
      <c r="L747" s="191"/>
    </row>
    <row r="748" spans="1:13" x14ac:dyDescent="0.25">
      <c r="A748" s="359" t="s">
        <v>84</v>
      </c>
      <c r="B748" s="360" t="s">
        <v>301</v>
      </c>
      <c r="C748" s="69"/>
      <c r="D748" s="184" t="s">
        <v>436</v>
      </c>
      <c r="E748" s="184"/>
      <c r="F748" s="361"/>
      <c r="G748" s="361"/>
      <c r="H748" s="361"/>
      <c r="I748" s="361"/>
      <c r="J748" s="361"/>
      <c r="K748" s="184"/>
      <c r="L748" s="191"/>
    </row>
    <row r="749" spans="1:13" x14ac:dyDescent="0.25">
      <c r="A749" s="359" t="s">
        <v>87</v>
      </c>
      <c r="B749" s="360" t="s">
        <v>89</v>
      </c>
      <c r="C749" s="69"/>
      <c r="D749" s="184" t="s">
        <v>437</v>
      </c>
      <c r="E749" s="184"/>
      <c r="F749" s="361"/>
      <c r="G749" s="361"/>
      <c r="H749" s="361"/>
      <c r="I749" s="361"/>
      <c r="J749" s="361"/>
      <c r="K749" s="184"/>
      <c r="L749" s="191"/>
    </row>
    <row r="750" spans="1:13" x14ac:dyDescent="0.25">
      <c r="A750" s="359" t="s">
        <v>90</v>
      </c>
      <c r="B750" s="360" t="s">
        <v>91</v>
      </c>
      <c r="C750" s="69"/>
      <c r="D750" s="184" t="s">
        <v>92</v>
      </c>
      <c r="E750" s="184"/>
      <c r="F750" s="361"/>
      <c r="G750" s="361"/>
      <c r="H750" s="361"/>
      <c r="I750" s="361"/>
      <c r="J750" s="361"/>
      <c r="K750" s="184"/>
      <c r="L750" s="191"/>
    </row>
    <row r="751" spans="1:13" x14ac:dyDescent="0.25">
      <c r="A751" s="359" t="s">
        <v>93</v>
      </c>
      <c r="B751" s="360" t="s">
        <v>161</v>
      </c>
      <c r="C751" s="69"/>
      <c r="D751" s="184" t="s">
        <v>438</v>
      </c>
      <c r="E751" s="184"/>
      <c r="F751" s="361"/>
      <c r="G751" s="361"/>
      <c r="H751" s="361"/>
      <c r="I751" s="361"/>
      <c r="J751" s="361"/>
      <c r="K751" s="184"/>
      <c r="L751" s="191"/>
    </row>
    <row r="752" spans="1:13" x14ac:dyDescent="0.25">
      <c r="A752" s="361"/>
      <c r="B752" s="183"/>
      <c r="C752" s="183"/>
      <c r="D752" s="361"/>
      <c r="E752" s="184"/>
      <c r="F752" s="361"/>
      <c r="G752" s="361"/>
      <c r="H752" s="361"/>
      <c r="I752" s="361"/>
      <c r="J752" s="361"/>
      <c r="K752" s="184"/>
      <c r="L752" s="191"/>
    </row>
    <row r="753" spans="1:12" x14ac:dyDescent="0.25">
      <c r="A753" s="361"/>
      <c r="B753" s="183"/>
      <c r="C753" s="364" t="s">
        <v>450</v>
      </c>
      <c r="D753" s="365" t="s">
        <v>96</v>
      </c>
      <c r="E753" s="365" t="s">
        <v>451</v>
      </c>
      <c r="F753" s="365"/>
      <c r="G753" s="184"/>
      <c r="H753" s="184"/>
      <c r="I753" s="184"/>
      <c r="J753" s="184"/>
      <c r="K753" s="184"/>
      <c r="L753" s="191"/>
    </row>
    <row r="754" spans="1:12" x14ac:dyDescent="0.25">
      <c r="A754" s="361"/>
      <c r="B754" s="183"/>
      <c r="C754" s="360"/>
      <c r="D754" s="184"/>
      <c r="E754" s="184"/>
      <c r="F754" s="184"/>
      <c r="G754" s="184"/>
      <c r="H754" s="184"/>
      <c r="I754" s="184"/>
      <c r="J754" s="184"/>
      <c r="K754" s="184"/>
      <c r="L754" s="191"/>
    </row>
    <row r="755" spans="1:12" x14ac:dyDescent="0.25">
      <c r="A755" s="183" t="s">
        <v>99</v>
      </c>
      <c r="B755" s="180" t="s">
        <v>100</v>
      </c>
      <c r="C755" s="180" t="s">
        <v>101</v>
      </c>
      <c r="D755" s="64" t="s">
        <v>102</v>
      </c>
      <c r="E755" s="64"/>
      <c r="F755" s="64"/>
      <c r="G755" s="64"/>
      <c r="H755" s="64"/>
      <c r="I755" s="64"/>
      <c r="J755" s="64"/>
      <c r="K755" s="193">
        <f t="shared" ref="K755:K763" si="139">L755/12</f>
        <v>1469581.28</v>
      </c>
      <c r="L755" s="396">
        <v>17634975.359999999</v>
      </c>
    </row>
    <row r="756" spans="1:12" x14ac:dyDescent="0.25">
      <c r="A756" s="183" t="s">
        <v>99</v>
      </c>
      <c r="B756" s="180" t="s">
        <v>106</v>
      </c>
      <c r="C756" s="180" t="s">
        <v>101</v>
      </c>
      <c r="D756" s="64" t="s">
        <v>107</v>
      </c>
      <c r="E756" s="64"/>
      <c r="F756" s="64"/>
      <c r="G756" s="64"/>
      <c r="H756" s="64"/>
      <c r="I756" s="64"/>
      <c r="J756" s="64"/>
      <c r="K756" s="193">
        <f t="shared" si="139"/>
        <v>20851.64</v>
      </c>
      <c r="L756" s="396">
        <v>250219.68</v>
      </c>
    </row>
    <row r="757" spans="1:12" x14ac:dyDescent="0.25">
      <c r="A757" s="183" t="s">
        <v>99</v>
      </c>
      <c r="B757" s="180" t="s">
        <v>108</v>
      </c>
      <c r="C757" s="180" t="s">
        <v>101</v>
      </c>
      <c r="D757" s="64" t="s">
        <v>109</v>
      </c>
      <c r="E757" s="64"/>
      <c r="F757" s="64"/>
      <c r="G757" s="64"/>
      <c r="H757" s="64"/>
      <c r="I757" s="64"/>
      <c r="J757" s="64"/>
      <c r="K757" s="193">
        <f t="shared" si="139"/>
        <v>101650.40000000001</v>
      </c>
      <c r="L757" s="396">
        <v>1219804.8</v>
      </c>
    </row>
    <row r="758" spans="1:12" x14ac:dyDescent="0.25">
      <c r="A758" s="183" t="s">
        <v>99</v>
      </c>
      <c r="B758" s="180" t="s">
        <v>110</v>
      </c>
      <c r="C758" s="180" t="s">
        <v>101</v>
      </c>
      <c r="D758" s="64" t="s">
        <v>111</v>
      </c>
      <c r="E758" s="64"/>
      <c r="F758" s="64"/>
      <c r="G758" s="64"/>
      <c r="H758" s="64"/>
      <c r="I758" s="64"/>
      <c r="J758" s="64"/>
      <c r="K758" s="193">
        <f t="shared" si="139"/>
        <v>29438</v>
      </c>
      <c r="L758" s="396">
        <v>353256</v>
      </c>
    </row>
    <row r="759" spans="1:12" x14ac:dyDescent="0.25">
      <c r="A759" s="183" t="s">
        <v>99</v>
      </c>
      <c r="B759" s="180" t="s">
        <v>112</v>
      </c>
      <c r="C759" s="180" t="s">
        <v>101</v>
      </c>
      <c r="D759" s="64" t="s">
        <v>113</v>
      </c>
      <c r="E759" s="64"/>
      <c r="F759" s="64"/>
      <c r="G759" s="64"/>
      <c r="H759" s="64"/>
      <c r="I759" s="64"/>
      <c r="J759" s="64"/>
      <c r="K759" s="193">
        <f t="shared" si="139"/>
        <v>32292.725833333334</v>
      </c>
      <c r="L759" s="396">
        <v>387512.71</v>
      </c>
    </row>
    <row r="760" spans="1:12" x14ac:dyDescent="0.25">
      <c r="A760" s="183" t="s">
        <v>99</v>
      </c>
      <c r="B760" s="180" t="s">
        <v>114</v>
      </c>
      <c r="C760" s="180" t="s">
        <v>101</v>
      </c>
      <c r="D760" s="64" t="s">
        <v>115</v>
      </c>
      <c r="E760" s="64"/>
      <c r="F760" s="64"/>
      <c r="G760" s="64"/>
      <c r="H760" s="64"/>
      <c r="I760" s="64"/>
      <c r="J760" s="64"/>
      <c r="K760" s="193">
        <f t="shared" si="139"/>
        <v>277683.9483333333</v>
      </c>
      <c r="L760" s="396">
        <v>3332207.38</v>
      </c>
    </row>
    <row r="761" spans="1:12" x14ac:dyDescent="0.25">
      <c r="A761" s="183" t="s">
        <v>99</v>
      </c>
      <c r="B761" s="180" t="s">
        <v>117</v>
      </c>
      <c r="C761" s="180" t="s">
        <v>101</v>
      </c>
      <c r="D761" s="64" t="s">
        <v>118</v>
      </c>
      <c r="E761" s="64"/>
      <c r="F761" s="64"/>
      <c r="G761" s="64"/>
      <c r="H761" s="64"/>
      <c r="I761" s="64"/>
      <c r="J761" s="64"/>
      <c r="K761" s="193">
        <f t="shared" si="139"/>
        <v>83706.740000000005</v>
      </c>
      <c r="L761" s="396">
        <v>1004480.88</v>
      </c>
    </row>
    <row r="762" spans="1:12" x14ac:dyDescent="0.25">
      <c r="A762" s="183" t="s">
        <v>99</v>
      </c>
      <c r="B762" s="180" t="s">
        <v>119</v>
      </c>
      <c r="C762" s="180" t="s">
        <v>101</v>
      </c>
      <c r="D762" s="64" t="s">
        <v>120</v>
      </c>
      <c r="E762" s="64"/>
      <c r="F762" s="64"/>
      <c r="G762" s="64"/>
      <c r="H762" s="64"/>
      <c r="I762" s="64"/>
      <c r="J762" s="64"/>
      <c r="K762" s="193">
        <f t="shared" si="139"/>
        <v>112100</v>
      </c>
      <c r="L762" s="396">
        <v>1345200</v>
      </c>
    </row>
    <row r="763" spans="1:12" x14ac:dyDescent="0.25">
      <c r="A763" s="183" t="s">
        <v>99</v>
      </c>
      <c r="B763" s="180" t="s">
        <v>121</v>
      </c>
      <c r="C763" s="180" t="s">
        <v>101</v>
      </c>
      <c r="D763" s="64" t="s">
        <v>122</v>
      </c>
      <c r="E763" s="64"/>
      <c r="F763" s="64"/>
      <c r="G763" s="64"/>
      <c r="H763" s="64"/>
      <c r="I763" s="64"/>
      <c r="J763" s="64"/>
      <c r="K763" s="193">
        <f t="shared" si="139"/>
        <v>49543.359999999993</v>
      </c>
      <c r="L763" s="396">
        <v>594520.31999999995</v>
      </c>
    </row>
    <row r="764" spans="1:12" x14ac:dyDescent="0.25">
      <c r="A764" s="361"/>
      <c r="B764" s="183"/>
      <c r="C764" s="183"/>
      <c r="D764" s="184" t="s">
        <v>123</v>
      </c>
      <c r="E764" s="184"/>
      <c r="F764" s="184"/>
      <c r="G764" s="184"/>
      <c r="H764" s="184"/>
      <c r="I764" s="184" t="s">
        <v>124</v>
      </c>
      <c r="J764" s="184"/>
      <c r="K764" s="185">
        <f t="shared" ref="K764:L764" si="140">SUM(K755:K763)</f>
        <v>2176848.0941666663</v>
      </c>
      <c r="L764" s="185">
        <f t="shared" si="140"/>
        <v>26122177.129999999</v>
      </c>
    </row>
    <row r="765" spans="1:12" x14ac:dyDescent="0.25">
      <c r="A765" s="361"/>
      <c r="B765" s="183"/>
      <c r="C765" s="183"/>
      <c r="D765" s="184"/>
      <c r="E765" s="184"/>
      <c r="F765" s="184"/>
      <c r="G765" s="184"/>
      <c r="H765" s="184"/>
      <c r="I765" s="184"/>
      <c r="J765" s="184"/>
      <c r="K765" s="184"/>
      <c r="L765" s="191"/>
    </row>
    <row r="766" spans="1:12" x14ac:dyDescent="0.25">
      <c r="A766" s="183" t="s">
        <v>99</v>
      </c>
      <c r="B766" s="180">
        <v>2111</v>
      </c>
      <c r="C766" s="180" t="s">
        <v>101</v>
      </c>
      <c r="D766" s="64" t="s">
        <v>125</v>
      </c>
      <c r="E766" s="184"/>
      <c r="F766" s="184"/>
      <c r="G766" s="184"/>
      <c r="H766" s="184"/>
      <c r="I766" s="184"/>
      <c r="J766" s="184"/>
      <c r="K766" s="74">
        <f t="shared" ref="K766:K767" si="141">L766/12</f>
        <v>3116.9500000000003</v>
      </c>
      <c r="L766" s="190">
        <v>37403.4</v>
      </c>
    </row>
    <row r="767" spans="1:12" x14ac:dyDescent="0.25">
      <c r="A767" s="183" t="s">
        <v>99</v>
      </c>
      <c r="B767" s="180">
        <v>2161</v>
      </c>
      <c r="C767" s="180" t="s">
        <v>101</v>
      </c>
      <c r="D767" s="64" t="s">
        <v>128</v>
      </c>
      <c r="E767" s="184"/>
      <c r="F767" s="184"/>
      <c r="G767" s="184"/>
      <c r="H767" s="184"/>
      <c r="I767" s="184"/>
      <c r="J767" s="184"/>
      <c r="K767" s="74">
        <f t="shared" si="141"/>
        <v>500</v>
      </c>
      <c r="L767" s="190">
        <v>6000</v>
      </c>
    </row>
    <row r="768" spans="1:12" x14ac:dyDescent="0.25">
      <c r="A768" s="361"/>
      <c r="B768" s="183"/>
      <c r="C768" s="183"/>
      <c r="D768" s="184" t="s">
        <v>123</v>
      </c>
      <c r="E768" s="184"/>
      <c r="F768" s="184"/>
      <c r="G768" s="184"/>
      <c r="H768" s="184"/>
      <c r="I768" s="184" t="s">
        <v>124</v>
      </c>
      <c r="J768" s="184"/>
      <c r="K768" s="384">
        <f t="shared" ref="K768:L768" si="142">SUM(K766:K767)</f>
        <v>3616.9500000000003</v>
      </c>
      <c r="L768" s="384">
        <f t="shared" si="142"/>
        <v>43403.4</v>
      </c>
    </row>
    <row r="769" spans="1:13" x14ac:dyDescent="0.25">
      <c r="A769" s="361"/>
      <c r="B769" s="183"/>
      <c r="C769" s="183"/>
      <c r="D769" s="184"/>
      <c r="E769" s="184"/>
      <c r="F769" s="184"/>
      <c r="G769" s="184"/>
      <c r="H769" s="184"/>
      <c r="I769" s="184"/>
      <c r="J769" s="184"/>
      <c r="K769" s="384"/>
      <c r="L769" s="384"/>
    </row>
    <row r="770" spans="1:13" x14ac:dyDescent="0.25">
      <c r="A770" s="183" t="s">
        <v>99</v>
      </c>
      <c r="B770" s="180">
        <v>3111</v>
      </c>
      <c r="C770" s="180" t="s">
        <v>101</v>
      </c>
      <c r="D770" s="64" t="s">
        <v>197</v>
      </c>
      <c r="E770" s="184"/>
      <c r="F770" s="184"/>
      <c r="G770" s="184"/>
      <c r="H770" s="184"/>
      <c r="I770" s="184"/>
      <c r="J770" s="184"/>
      <c r="K770" s="74">
        <f t="shared" ref="K770:K774" si="143">L770/12</f>
        <v>1250</v>
      </c>
      <c r="L770" s="190">
        <v>15000</v>
      </c>
    </row>
    <row r="771" spans="1:13" x14ac:dyDescent="0.25">
      <c r="A771" s="183" t="s">
        <v>99</v>
      </c>
      <c r="B771" s="180">
        <v>3141</v>
      </c>
      <c r="C771" s="180" t="s">
        <v>101</v>
      </c>
      <c r="D771" s="64" t="s">
        <v>156</v>
      </c>
      <c r="E771" s="184"/>
      <c r="F771" s="184"/>
      <c r="G771" s="184"/>
      <c r="H771" s="184"/>
      <c r="I771" s="184"/>
      <c r="J771" s="184"/>
      <c r="K771" s="74">
        <f t="shared" si="143"/>
        <v>825</v>
      </c>
      <c r="L771" s="190">
        <v>9900</v>
      </c>
    </row>
    <row r="772" spans="1:13" x14ac:dyDescent="0.25">
      <c r="A772" s="183" t="s">
        <v>99</v>
      </c>
      <c r="B772" s="180">
        <v>3361</v>
      </c>
      <c r="C772" s="180" t="s">
        <v>101</v>
      </c>
      <c r="D772" s="64" t="s">
        <v>136</v>
      </c>
      <c r="E772" s="184"/>
      <c r="F772" s="184"/>
      <c r="G772" s="184"/>
      <c r="H772" s="184"/>
      <c r="I772" s="184"/>
      <c r="J772" s="184"/>
      <c r="K772" s="74">
        <f t="shared" si="143"/>
        <v>2500.5</v>
      </c>
      <c r="L772" s="190">
        <v>30006</v>
      </c>
    </row>
    <row r="773" spans="1:13" s="59" customFormat="1" x14ac:dyDescent="0.25">
      <c r="A773" s="173" t="s">
        <v>99</v>
      </c>
      <c r="B773" s="66">
        <v>3362</v>
      </c>
      <c r="C773" s="66" t="s">
        <v>101</v>
      </c>
      <c r="D773" s="65" t="s">
        <v>199</v>
      </c>
      <c r="E773" s="174"/>
      <c r="F773" s="174"/>
      <c r="G773" s="174"/>
      <c r="H773" s="174"/>
      <c r="I773" s="174"/>
      <c r="J773" s="174"/>
      <c r="K773" s="73">
        <f t="shared" si="143"/>
        <v>1000.5</v>
      </c>
      <c r="L773" s="192">
        <v>12006</v>
      </c>
      <c r="M773" s="207"/>
    </row>
    <row r="774" spans="1:13" s="59" customFormat="1" x14ac:dyDescent="0.25">
      <c r="A774" s="173" t="s">
        <v>99</v>
      </c>
      <c r="B774" s="66">
        <v>3521</v>
      </c>
      <c r="C774" s="66" t="s">
        <v>101</v>
      </c>
      <c r="D774" s="65" t="s">
        <v>138</v>
      </c>
      <c r="E774" s="174"/>
      <c r="F774" s="174"/>
      <c r="G774" s="174"/>
      <c r="H774" s="174"/>
      <c r="I774" s="174"/>
      <c r="J774" s="174"/>
      <c r="K774" s="73">
        <f t="shared" si="143"/>
        <v>2064</v>
      </c>
      <c r="L774" s="189">
        <v>24768</v>
      </c>
      <c r="M774" s="207"/>
    </row>
    <row r="775" spans="1:13" x14ac:dyDescent="0.25">
      <c r="A775" s="361"/>
      <c r="B775" s="183"/>
      <c r="C775" s="183"/>
      <c r="D775" s="184" t="s">
        <v>123</v>
      </c>
      <c r="E775" s="184"/>
      <c r="F775" s="184"/>
      <c r="G775" s="184"/>
      <c r="H775" s="184"/>
      <c r="I775" s="184" t="s">
        <v>124</v>
      </c>
      <c r="J775" s="184"/>
      <c r="K775" s="384">
        <f t="shared" ref="K775:L775" si="144">SUM(K770:K774)</f>
        <v>7640</v>
      </c>
      <c r="L775" s="384">
        <f t="shared" si="144"/>
        <v>91680</v>
      </c>
    </row>
    <row r="776" spans="1:13" x14ac:dyDescent="0.25">
      <c r="A776" s="361"/>
      <c r="B776" s="183"/>
      <c r="C776" s="183"/>
      <c r="D776" s="184"/>
      <c r="E776" s="184"/>
      <c r="F776" s="184"/>
      <c r="G776" s="184"/>
      <c r="H776" s="184"/>
      <c r="I776" s="184"/>
      <c r="J776" s="184"/>
      <c r="K776" s="191"/>
      <c r="L776" s="191"/>
    </row>
    <row r="777" spans="1:13" x14ac:dyDescent="0.25">
      <c r="A777" s="361"/>
      <c r="B777" s="183"/>
      <c r="C777" s="183"/>
      <c r="D777" s="184" t="s">
        <v>146</v>
      </c>
      <c r="E777" s="184"/>
      <c r="F777" s="184"/>
      <c r="G777" s="184"/>
      <c r="H777" s="184"/>
      <c r="I777" s="184" t="s">
        <v>186</v>
      </c>
      <c r="J777" s="184"/>
      <c r="K777" s="191">
        <f>SUM(K775,K768,K764)</f>
        <v>2188105.0441666665</v>
      </c>
      <c r="L777" s="191">
        <f>SUM(L775,L768,L764)</f>
        <v>26257260.529999997</v>
      </c>
    </row>
    <row r="778" spans="1:13" x14ac:dyDescent="0.25">
      <c r="A778" s="361"/>
      <c r="B778" s="183"/>
      <c r="C778" s="183"/>
      <c r="D778" s="361"/>
      <c r="E778" s="184"/>
      <c r="F778" s="361"/>
      <c r="G778" s="361"/>
      <c r="H778" s="361"/>
      <c r="I778" s="361"/>
      <c r="J778" s="361"/>
      <c r="K778" s="191"/>
      <c r="L778" s="191"/>
    </row>
    <row r="779" spans="1:13" x14ac:dyDescent="0.25">
      <c r="A779" s="359" t="s">
        <v>82</v>
      </c>
      <c r="B779" s="360" t="s">
        <v>245</v>
      </c>
      <c r="C779" s="69"/>
      <c r="D779" s="184" t="s">
        <v>193</v>
      </c>
      <c r="E779" s="184"/>
      <c r="F779" s="184"/>
      <c r="G779" s="184"/>
      <c r="H779" s="184"/>
      <c r="I779" s="184"/>
      <c r="J779" s="184"/>
      <c r="K779" s="184"/>
      <c r="L779" s="191"/>
    </row>
    <row r="780" spans="1:13" x14ac:dyDescent="0.25">
      <c r="A780" s="359" t="s">
        <v>84</v>
      </c>
      <c r="B780" s="360" t="s">
        <v>301</v>
      </c>
      <c r="C780" s="69"/>
      <c r="D780" s="184" t="s">
        <v>436</v>
      </c>
      <c r="E780" s="184"/>
      <c r="F780" s="184"/>
      <c r="G780" s="184"/>
      <c r="H780" s="184"/>
      <c r="I780" s="184"/>
      <c r="J780" s="184"/>
      <c r="K780" s="184"/>
      <c r="L780" s="191"/>
    </row>
    <row r="781" spans="1:13" x14ac:dyDescent="0.25">
      <c r="A781" s="359" t="s">
        <v>87</v>
      </c>
      <c r="B781" s="360" t="s">
        <v>89</v>
      </c>
      <c r="C781" s="69"/>
      <c r="D781" s="184" t="s">
        <v>437</v>
      </c>
      <c r="E781" s="184"/>
      <c r="F781" s="184"/>
      <c r="G781" s="184"/>
      <c r="H781" s="184"/>
      <c r="I781" s="184"/>
      <c r="J781" s="184"/>
      <c r="K781" s="184"/>
      <c r="L781" s="191"/>
    </row>
    <row r="782" spans="1:13" x14ac:dyDescent="0.25">
      <c r="A782" s="359" t="s">
        <v>90</v>
      </c>
      <c r="B782" s="360" t="s">
        <v>91</v>
      </c>
      <c r="C782" s="69"/>
      <c r="D782" s="184" t="s">
        <v>92</v>
      </c>
      <c r="E782" s="184"/>
      <c r="F782" s="184"/>
      <c r="G782" s="184"/>
      <c r="H782" s="184"/>
      <c r="I782" s="184"/>
      <c r="J782" s="184"/>
      <c r="K782" s="184"/>
      <c r="L782" s="191"/>
    </row>
    <row r="783" spans="1:13" x14ac:dyDescent="0.25">
      <c r="A783" s="359" t="s">
        <v>93</v>
      </c>
      <c r="B783" s="360" t="s">
        <v>161</v>
      </c>
      <c r="C783" s="69"/>
      <c r="D783" s="184" t="s">
        <v>438</v>
      </c>
      <c r="E783" s="184"/>
      <c r="F783" s="184"/>
      <c r="G783" s="184"/>
      <c r="H783" s="184"/>
      <c r="I783" s="184"/>
      <c r="J783" s="184"/>
      <c r="K783" s="184"/>
      <c r="L783" s="191"/>
    </row>
    <row r="784" spans="1:13" x14ac:dyDescent="0.25">
      <c r="A784" s="360"/>
      <c r="B784" s="360"/>
      <c r="C784" s="69"/>
      <c r="D784" s="184"/>
      <c r="E784" s="184"/>
      <c r="F784" s="184"/>
      <c r="G784" s="184"/>
      <c r="H784" s="184"/>
      <c r="I784" s="184"/>
      <c r="J784" s="184"/>
      <c r="K784" s="184"/>
      <c r="L784" s="191"/>
    </row>
    <row r="785" spans="1:13" x14ac:dyDescent="0.25">
      <c r="A785" s="183"/>
      <c r="B785" s="183"/>
      <c r="C785" s="399">
        <v>190300</v>
      </c>
      <c r="D785" s="365" t="s">
        <v>96</v>
      </c>
      <c r="E785" s="365" t="s">
        <v>454</v>
      </c>
      <c r="F785" s="184"/>
      <c r="G785" s="184"/>
      <c r="H785" s="184"/>
      <c r="I785" s="184"/>
      <c r="J785" s="184"/>
      <c r="K785" s="184"/>
      <c r="L785" s="191"/>
    </row>
    <row r="786" spans="1:13" x14ac:dyDescent="0.25">
      <c r="A786" s="183"/>
      <c r="B786" s="183"/>
      <c r="C786" s="399"/>
      <c r="D786" s="365"/>
      <c r="E786" s="365"/>
      <c r="F786" s="184"/>
      <c r="G786" s="184"/>
      <c r="H786" s="184"/>
      <c r="I786" s="184"/>
      <c r="J786" s="184"/>
      <c r="K786" s="184"/>
      <c r="L786" s="191"/>
    </row>
    <row r="787" spans="1:13" x14ac:dyDescent="0.25">
      <c r="A787" s="183" t="s">
        <v>99</v>
      </c>
      <c r="B787" s="180" t="s">
        <v>100</v>
      </c>
      <c r="C787" s="180" t="s">
        <v>101</v>
      </c>
      <c r="D787" s="64" t="s">
        <v>102</v>
      </c>
      <c r="E787" s="64"/>
      <c r="F787" s="64"/>
      <c r="G787" s="64"/>
      <c r="H787" s="64"/>
      <c r="I787" s="64"/>
      <c r="J787" s="64"/>
      <c r="K787" s="193">
        <f t="shared" ref="K787:K795" si="145">L787/12</f>
        <v>92265.06</v>
      </c>
      <c r="L787" s="396">
        <v>1107180.72</v>
      </c>
    </row>
    <row r="788" spans="1:13" x14ac:dyDescent="0.25">
      <c r="A788" s="183" t="s">
        <v>99</v>
      </c>
      <c r="B788" s="180" t="s">
        <v>106</v>
      </c>
      <c r="C788" s="180" t="s">
        <v>101</v>
      </c>
      <c r="D788" s="64" t="s">
        <v>107</v>
      </c>
      <c r="E788" s="64"/>
      <c r="F788" s="64"/>
      <c r="G788" s="64"/>
      <c r="H788" s="64"/>
      <c r="I788" s="64"/>
      <c r="J788" s="64"/>
      <c r="K788" s="193">
        <f t="shared" si="145"/>
        <v>11883.92</v>
      </c>
      <c r="L788" s="396">
        <v>142607.04000000001</v>
      </c>
    </row>
    <row r="789" spans="1:13" x14ac:dyDescent="0.25">
      <c r="A789" s="183" t="s">
        <v>99</v>
      </c>
      <c r="B789" s="180" t="s">
        <v>108</v>
      </c>
      <c r="C789" s="180" t="s">
        <v>101</v>
      </c>
      <c r="D789" s="64" t="s">
        <v>109</v>
      </c>
      <c r="E789" s="64"/>
      <c r="F789" s="64"/>
      <c r="G789" s="64"/>
      <c r="H789" s="64"/>
      <c r="I789" s="64"/>
      <c r="J789" s="64"/>
      <c r="K789" s="193">
        <f t="shared" si="145"/>
        <v>28164.62</v>
      </c>
      <c r="L789" s="396">
        <v>337975.44</v>
      </c>
    </row>
    <row r="790" spans="1:13" x14ac:dyDescent="0.25">
      <c r="A790" s="183" t="s">
        <v>99</v>
      </c>
      <c r="B790" s="180" t="s">
        <v>110</v>
      </c>
      <c r="C790" s="180" t="s">
        <v>101</v>
      </c>
      <c r="D790" s="64" t="s">
        <v>111</v>
      </c>
      <c r="E790" s="64"/>
      <c r="F790" s="64"/>
      <c r="G790" s="64"/>
      <c r="H790" s="64"/>
      <c r="I790" s="64"/>
      <c r="J790" s="64"/>
      <c r="K790" s="193">
        <f t="shared" si="145"/>
        <v>2545</v>
      </c>
      <c r="L790" s="396">
        <v>30540</v>
      </c>
    </row>
    <row r="791" spans="1:13" x14ac:dyDescent="0.25">
      <c r="A791" s="183" t="s">
        <v>99</v>
      </c>
      <c r="B791" s="180" t="s">
        <v>112</v>
      </c>
      <c r="C791" s="180" t="s">
        <v>101</v>
      </c>
      <c r="D791" s="64" t="s">
        <v>113</v>
      </c>
      <c r="E791" s="64"/>
      <c r="F791" s="64"/>
      <c r="G791" s="64"/>
      <c r="H791" s="64"/>
      <c r="I791" s="64"/>
      <c r="J791" s="64"/>
      <c r="K791" s="193">
        <f t="shared" si="145"/>
        <v>2256.56</v>
      </c>
      <c r="L791" s="396">
        <v>27078.720000000001</v>
      </c>
    </row>
    <row r="792" spans="1:13" x14ac:dyDescent="0.25">
      <c r="A792" s="183" t="s">
        <v>99</v>
      </c>
      <c r="B792" s="180" t="s">
        <v>114</v>
      </c>
      <c r="C792" s="180" t="s">
        <v>101</v>
      </c>
      <c r="D792" s="64" t="s">
        <v>115</v>
      </c>
      <c r="E792" s="64"/>
      <c r="F792" s="64"/>
      <c r="G792" s="64"/>
      <c r="H792" s="64"/>
      <c r="I792" s="64"/>
      <c r="J792" s="64"/>
      <c r="K792" s="193">
        <f t="shared" si="145"/>
        <v>26268.013333333332</v>
      </c>
      <c r="L792" s="396">
        <v>315216.15999999997</v>
      </c>
    </row>
    <row r="793" spans="1:13" x14ac:dyDescent="0.25">
      <c r="A793" s="183" t="s">
        <v>99</v>
      </c>
      <c r="B793" s="180" t="s">
        <v>117</v>
      </c>
      <c r="C793" s="180" t="s">
        <v>101</v>
      </c>
      <c r="D793" s="64" t="s">
        <v>118</v>
      </c>
      <c r="E793" s="64"/>
      <c r="F793" s="64"/>
      <c r="G793" s="64"/>
      <c r="H793" s="64"/>
      <c r="I793" s="64"/>
      <c r="J793" s="64"/>
      <c r="K793" s="193">
        <f t="shared" si="145"/>
        <v>34330.14</v>
      </c>
      <c r="L793" s="396">
        <v>411961.68</v>
      </c>
    </row>
    <row r="794" spans="1:13" x14ac:dyDescent="0.25">
      <c r="A794" s="183" t="s">
        <v>99</v>
      </c>
      <c r="B794" s="180" t="s">
        <v>119</v>
      </c>
      <c r="C794" s="180" t="s">
        <v>101</v>
      </c>
      <c r="D794" s="64" t="s">
        <v>120</v>
      </c>
      <c r="E794" s="64"/>
      <c r="F794" s="64"/>
      <c r="G794" s="64"/>
      <c r="H794" s="64"/>
      <c r="I794" s="64"/>
      <c r="J794" s="64"/>
      <c r="K794" s="193">
        <f t="shared" si="145"/>
        <v>10450</v>
      </c>
      <c r="L794" s="396">
        <v>125400</v>
      </c>
    </row>
    <row r="795" spans="1:13" x14ac:dyDescent="0.25">
      <c r="A795" s="183" t="s">
        <v>99</v>
      </c>
      <c r="B795" s="180" t="s">
        <v>121</v>
      </c>
      <c r="C795" s="180" t="s">
        <v>101</v>
      </c>
      <c r="D795" s="64" t="s">
        <v>122</v>
      </c>
      <c r="E795" s="64"/>
      <c r="F795" s="64"/>
      <c r="G795" s="64"/>
      <c r="H795" s="64"/>
      <c r="I795" s="64"/>
      <c r="J795" s="64"/>
      <c r="K795" s="193">
        <f t="shared" si="145"/>
        <v>4552.5</v>
      </c>
      <c r="L795" s="396">
        <v>54630</v>
      </c>
    </row>
    <row r="796" spans="1:13" x14ac:dyDescent="0.25">
      <c r="A796" s="361"/>
      <c r="B796" s="183"/>
      <c r="C796" s="183"/>
      <c r="D796" s="184" t="s">
        <v>123</v>
      </c>
      <c r="E796" s="184"/>
      <c r="F796" s="184"/>
      <c r="G796" s="184"/>
      <c r="H796" s="184"/>
      <c r="I796" s="184" t="s">
        <v>124</v>
      </c>
      <c r="J796" s="184"/>
      <c r="K796" s="185">
        <f t="shared" ref="K796:L796" si="146">SUM(K787:K795)</f>
        <v>212715.81333333335</v>
      </c>
      <c r="L796" s="185">
        <f t="shared" si="146"/>
        <v>2552589.7599999998</v>
      </c>
    </row>
    <row r="797" spans="1:13" x14ac:dyDescent="0.25">
      <c r="A797" s="361"/>
      <c r="B797" s="183"/>
      <c r="C797" s="183"/>
      <c r="D797" s="184"/>
      <c r="E797" s="184"/>
      <c r="F797" s="184"/>
      <c r="G797" s="184"/>
      <c r="H797" s="184"/>
      <c r="I797" s="184"/>
      <c r="J797" s="184"/>
      <c r="K797" s="185"/>
      <c r="L797" s="185"/>
    </row>
    <row r="798" spans="1:13" x14ac:dyDescent="0.25">
      <c r="A798" s="183" t="s">
        <v>99</v>
      </c>
      <c r="B798" s="180">
        <v>2111</v>
      </c>
      <c r="C798" s="180" t="s">
        <v>101</v>
      </c>
      <c r="D798" s="64" t="s">
        <v>125</v>
      </c>
      <c r="E798" s="184"/>
      <c r="F798" s="184"/>
      <c r="G798" s="184"/>
      <c r="H798" s="184"/>
      <c r="I798" s="184"/>
      <c r="J798" s="184"/>
      <c r="K798" s="74">
        <f t="shared" ref="K798:K801" si="147">L798/12</f>
        <v>834</v>
      </c>
      <c r="L798" s="190">
        <v>10008</v>
      </c>
    </row>
    <row r="799" spans="1:13" x14ac:dyDescent="0.25">
      <c r="A799" s="183" t="s">
        <v>99</v>
      </c>
      <c r="B799" s="180">
        <v>2161</v>
      </c>
      <c r="C799" s="180" t="s">
        <v>101</v>
      </c>
      <c r="D799" s="64" t="s">
        <v>128</v>
      </c>
      <c r="E799" s="184"/>
      <c r="F799" s="184"/>
      <c r="G799" s="184"/>
      <c r="H799" s="184"/>
      <c r="I799" s="184"/>
      <c r="J799" s="184"/>
      <c r="K799" s="74">
        <f t="shared" si="147"/>
        <v>534</v>
      </c>
      <c r="L799" s="190">
        <v>6408</v>
      </c>
    </row>
    <row r="800" spans="1:13" s="59" customFormat="1" x14ac:dyDescent="0.25">
      <c r="A800" s="173" t="s">
        <v>99</v>
      </c>
      <c r="B800" s="66">
        <v>2611</v>
      </c>
      <c r="C800" s="66" t="s">
        <v>101</v>
      </c>
      <c r="D800" s="65" t="s">
        <v>129</v>
      </c>
      <c r="E800" s="174"/>
      <c r="F800" s="174"/>
      <c r="G800" s="174"/>
      <c r="H800" s="174"/>
      <c r="I800" s="174"/>
      <c r="J800" s="174"/>
      <c r="K800" s="74">
        <f t="shared" si="147"/>
        <v>50000</v>
      </c>
      <c r="L800" s="189">
        <v>600000</v>
      </c>
      <c r="M800" s="207"/>
    </row>
    <row r="801" spans="1:14" x14ac:dyDescent="0.25">
      <c r="A801" s="183" t="s">
        <v>99</v>
      </c>
      <c r="B801" s="180">
        <v>2961</v>
      </c>
      <c r="C801" s="180" t="s">
        <v>101</v>
      </c>
      <c r="D801" s="64" t="s">
        <v>431</v>
      </c>
      <c r="E801" s="184"/>
      <c r="F801" s="184"/>
      <c r="G801" s="184"/>
      <c r="H801" s="184"/>
      <c r="I801" s="184"/>
      <c r="J801" s="184"/>
      <c r="K801" s="74">
        <f t="shared" si="147"/>
        <v>2337.5</v>
      </c>
      <c r="L801" s="190">
        <v>28050</v>
      </c>
      <c r="N801" s="430"/>
    </row>
    <row r="802" spans="1:14" x14ac:dyDescent="0.25">
      <c r="A802" s="361"/>
      <c r="B802" s="183"/>
      <c r="C802" s="183"/>
      <c r="D802" s="184" t="s">
        <v>123</v>
      </c>
      <c r="E802" s="184"/>
      <c r="F802" s="184"/>
      <c r="G802" s="184"/>
      <c r="H802" s="184"/>
      <c r="I802" s="184" t="s">
        <v>124</v>
      </c>
      <c r="J802" s="184"/>
      <c r="K802" s="384">
        <f t="shared" ref="K802:L802" si="148">SUM(K798:K801)</f>
        <v>53705.5</v>
      </c>
      <c r="L802" s="384">
        <f t="shared" si="148"/>
        <v>644466</v>
      </c>
    </row>
    <row r="803" spans="1:14" x14ac:dyDescent="0.25">
      <c r="A803" s="361"/>
      <c r="B803" s="183"/>
      <c r="C803" s="183"/>
      <c r="D803" s="181"/>
      <c r="E803" s="184"/>
      <c r="F803" s="184"/>
      <c r="G803" s="184"/>
      <c r="H803" s="184"/>
      <c r="I803" s="184"/>
      <c r="J803" s="184"/>
      <c r="K803" s="184"/>
      <c r="L803" s="384"/>
    </row>
    <row r="804" spans="1:14" x14ac:dyDescent="0.25">
      <c r="A804" s="183" t="s">
        <v>99</v>
      </c>
      <c r="B804" s="180">
        <v>3361</v>
      </c>
      <c r="C804" s="180" t="s">
        <v>101</v>
      </c>
      <c r="D804" s="64" t="s">
        <v>136</v>
      </c>
      <c r="E804" s="184"/>
      <c r="F804" s="184"/>
      <c r="G804" s="184"/>
      <c r="H804" s="184"/>
      <c r="I804" s="184"/>
      <c r="J804" s="184"/>
      <c r="K804" s="74">
        <f t="shared" ref="K804:K805" si="149">L804/12</f>
        <v>1119.25</v>
      </c>
      <c r="L804" s="190">
        <v>13431</v>
      </c>
    </row>
    <row r="805" spans="1:14" x14ac:dyDescent="0.25">
      <c r="A805" s="183" t="s">
        <v>99</v>
      </c>
      <c r="B805" s="180">
        <v>3521</v>
      </c>
      <c r="C805" s="180" t="s">
        <v>101</v>
      </c>
      <c r="D805" s="64" t="s">
        <v>138</v>
      </c>
      <c r="E805" s="184"/>
      <c r="F805" s="184"/>
      <c r="G805" s="184"/>
      <c r="H805" s="184"/>
      <c r="I805" s="184"/>
      <c r="J805" s="184"/>
      <c r="K805" s="74">
        <f t="shared" si="149"/>
        <v>873</v>
      </c>
      <c r="L805" s="190">
        <v>10476</v>
      </c>
    </row>
    <row r="806" spans="1:14" x14ac:dyDescent="0.25">
      <c r="A806" s="361"/>
      <c r="B806" s="183"/>
      <c r="C806" s="183"/>
      <c r="D806" s="184" t="s">
        <v>123</v>
      </c>
      <c r="E806" s="184"/>
      <c r="F806" s="184"/>
      <c r="G806" s="184"/>
      <c r="H806" s="184"/>
      <c r="I806" s="184" t="s">
        <v>124</v>
      </c>
      <c r="J806" s="184"/>
      <c r="K806" s="384">
        <f>SUM(K804:K805)</f>
        <v>1992.25</v>
      </c>
      <c r="L806" s="384">
        <f>SUM(L804:L805)</f>
        <v>23907</v>
      </c>
    </row>
    <row r="807" spans="1:14" x14ac:dyDescent="0.25">
      <c r="A807" s="361"/>
      <c r="B807" s="183"/>
      <c r="C807" s="183"/>
      <c r="D807" s="184"/>
      <c r="E807" s="184"/>
      <c r="F807" s="184"/>
      <c r="G807" s="184"/>
      <c r="H807" s="184"/>
      <c r="I807" s="184"/>
      <c r="J807" s="184"/>
      <c r="K807" s="191"/>
      <c r="L807" s="191"/>
    </row>
    <row r="808" spans="1:14" x14ac:dyDescent="0.25">
      <c r="A808" s="361"/>
      <c r="B808" s="183"/>
      <c r="C808" s="183"/>
      <c r="D808" s="184" t="s">
        <v>146</v>
      </c>
      <c r="E808" s="184"/>
      <c r="F808" s="184"/>
      <c r="G808" s="184"/>
      <c r="H808" s="184"/>
      <c r="I808" s="184" t="s">
        <v>186</v>
      </c>
      <c r="J808" s="184"/>
      <c r="K808" s="191">
        <f>SUM(K806,K802,K796)</f>
        <v>268413.56333333335</v>
      </c>
      <c r="L808" s="191">
        <f>SUM(L806,L802,L796)</f>
        <v>3220962.76</v>
      </c>
    </row>
    <row r="809" spans="1:14" x14ac:dyDescent="0.25">
      <c r="A809" s="361"/>
      <c r="B809" s="183"/>
      <c r="C809" s="183"/>
      <c r="D809" s="184"/>
      <c r="E809" s="184"/>
      <c r="F809" s="184"/>
      <c r="G809" s="184"/>
      <c r="H809" s="184"/>
      <c r="I809" s="184"/>
      <c r="J809" s="184"/>
      <c r="K809" s="191"/>
      <c r="L809" s="191"/>
    </row>
    <row r="810" spans="1:14" x14ac:dyDescent="0.25">
      <c r="A810" s="359" t="s">
        <v>82</v>
      </c>
      <c r="B810" s="360" t="s">
        <v>245</v>
      </c>
      <c r="C810" s="69"/>
      <c r="D810" s="184" t="s">
        <v>193</v>
      </c>
      <c r="E810" s="184"/>
      <c r="F810" s="421"/>
      <c r="G810" s="421"/>
      <c r="H810" s="421"/>
      <c r="I810" s="421"/>
      <c r="J810" s="421"/>
      <c r="K810" s="184"/>
      <c r="L810" s="191"/>
    </row>
    <row r="811" spans="1:14" x14ac:dyDescent="0.25">
      <c r="A811" s="359" t="s">
        <v>84</v>
      </c>
      <c r="B811" s="360" t="s">
        <v>301</v>
      </c>
      <c r="C811" s="69"/>
      <c r="D811" s="184" t="s">
        <v>436</v>
      </c>
      <c r="E811" s="184"/>
      <c r="F811" s="184"/>
      <c r="G811" s="184"/>
      <c r="H811" s="184"/>
      <c r="I811" s="184"/>
      <c r="J811" s="184"/>
      <c r="K811" s="184"/>
      <c r="L811" s="191"/>
    </row>
    <row r="812" spans="1:14" x14ac:dyDescent="0.25">
      <c r="A812" s="359" t="s">
        <v>87</v>
      </c>
      <c r="B812" s="360" t="s">
        <v>89</v>
      </c>
      <c r="C812" s="69"/>
      <c r="D812" s="184" t="s">
        <v>437</v>
      </c>
      <c r="E812" s="184"/>
      <c r="F812" s="184"/>
      <c r="G812" s="184"/>
      <c r="H812" s="184"/>
      <c r="I812" s="184"/>
      <c r="J812" s="184"/>
      <c r="K812" s="184"/>
      <c r="L812" s="191"/>
    </row>
    <row r="813" spans="1:14" x14ac:dyDescent="0.25">
      <c r="A813" s="359" t="s">
        <v>90</v>
      </c>
      <c r="B813" s="360" t="s">
        <v>91</v>
      </c>
      <c r="C813" s="69"/>
      <c r="D813" s="184" t="s">
        <v>92</v>
      </c>
      <c r="E813" s="184"/>
      <c r="F813" s="184"/>
      <c r="G813" s="184"/>
      <c r="H813" s="184"/>
      <c r="I813" s="184"/>
      <c r="J813" s="184"/>
      <c r="K813" s="184"/>
      <c r="L813" s="191"/>
    </row>
    <row r="814" spans="1:14" x14ac:dyDescent="0.25">
      <c r="A814" s="359" t="s">
        <v>93</v>
      </c>
      <c r="B814" s="360" t="s">
        <v>161</v>
      </c>
      <c r="C814" s="69"/>
      <c r="D814" s="184" t="s">
        <v>438</v>
      </c>
      <c r="E814" s="184"/>
      <c r="F814" s="184"/>
      <c r="G814" s="184"/>
      <c r="H814" s="184"/>
      <c r="I814" s="184"/>
      <c r="J814" s="184"/>
      <c r="K814" s="184"/>
      <c r="L814" s="184"/>
    </row>
    <row r="815" spans="1:14" x14ac:dyDescent="0.25">
      <c r="A815" s="361"/>
      <c r="B815" s="184"/>
      <c r="C815" s="184"/>
      <c r="D815" s="184"/>
      <c r="E815" s="184"/>
      <c r="F815" s="184"/>
      <c r="G815" s="184"/>
      <c r="H815" s="184"/>
      <c r="I815" s="184"/>
      <c r="J815" s="184"/>
      <c r="K815" s="184"/>
      <c r="L815" s="184"/>
    </row>
    <row r="816" spans="1:14" x14ac:dyDescent="0.25">
      <c r="A816" s="361"/>
      <c r="B816" s="183"/>
      <c r="C816" s="399">
        <v>190400</v>
      </c>
      <c r="D816" s="365" t="s">
        <v>96</v>
      </c>
      <c r="E816" s="365" t="s">
        <v>457</v>
      </c>
      <c r="F816" s="184"/>
      <c r="G816" s="184"/>
      <c r="H816" s="184"/>
      <c r="I816" s="184"/>
      <c r="J816" s="184"/>
      <c r="K816" s="184"/>
      <c r="L816" s="191"/>
    </row>
    <row r="817" spans="1:12" x14ac:dyDescent="0.25">
      <c r="A817" s="361"/>
      <c r="B817" s="183"/>
      <c r="C817" s="361"/>
      <c r="D817" s="184"/>
      <c r="E817" s="184"/>
      <c r="F817" s="184"/>
      <c r="G817" s="184"/>
      <c r="H817" s="184"/>
      <c r="I817" s="184"/>
      <c r="J817" s="184"/>
      <c r="K817" s="184"/>
      <c r="L817" s="191"/>
    </row>
    <row r="818" spans="1:12" x14ac:dyDescent="0.25">
      <c r="A818" s="183" t="s">
        <v>99</v>
      </c>
      <c r="B818" s="180" t="s">
        <v>100</v>
      </c>
      <c r="C818" s="180" t="s">
        <v>101</v>
      </c>
      <c r="D818" s="64" t="s">
        <v>102</v>
      </c>
      <c r="E818" s="64"/>
      <c r="F818" s="64"/>
      <c r="G818" s="64"/>
      <c r="H818" s="64"/>
      <c r="I818" s="64"/>
      <c r="J818" s="64"/>
      <c r="K818" s="193">
        <f t="shared" ref="K818:K826" si="150">L818/12</f>
        <v>312462.48</v>
      </c>
      <c r="L818" s="396">
        <v>3749549.76</v>
      </c>
    </row>
    <row r="819" spans="1:12" x14ac:dyDescent="0.25">
      <c r="A819" s="183" t="s">
        <v>99</v>
      </c>
      <c r="B819" s="180" t="s">
        <v>106</v>
      </c>
      <c r="C819" s="180" t="s">
        <v>101</v>
      </c>
      <c r="D819" s="64" t="s">
        <v>107</v>
      </c>
      <c r="E819" s="64"/>
      <c r="F819" s="64"/>
      <c r="G819" s="64"/>
      <c r="H819" s="64"/>
      <c r="I819" s="64"/>
      <c r="J819" s="64"/>
      <c r="K819" s="193">
        <f t="shared" si="150"/>
        <v>15523.26</v>
      </c>
      <c r="L819" s="396">
        <v>186279.12</v>
      </c>
    </row>
    <row r="820" spans="1:12" x14ac:dyDescent="0.25">
      <c r="A820" s="183" t="s">
        <v>99</v>
      </c>
      <c r="B820" s="180" t="s">
        <v>108</v>
      </c>
      <c r="C820" s="180" t="s">
        <v>101</v>
      </c>
      <c r="D820" s="64" t="s">
        <v>109</v>
      </c>
      <c r="E820" s="64"/>
      <c r="F820" s="64"/>
      <c r="G820" s="64"/>
      <c r="H820" s="64"/>
      <c r="I820" s="64"/>
      <c r="J820" s="64"/>
      <c r="K820" s="193">
        <f t="shared" si="150"/>
        <v>15298.6</v>
      </c>
      <c r="L820" s="396">
        <v>183583.2</v>
      </c>
    </row>
    <row r="821" spans="1:12" x14ac:dyDescent="0.25">
      <c r="A821" s="183" t="s">
        <v>99</v>
      </c>
      <c r="B821" s="180" t="s">
        <v>110</v>
      </c>
      <c r="C821" s="180" t="s">
        <v>101</v>
      </c>
      <c r="D821" s="64" t="s">
        <v>111</v>
      </c>
      <c r="E821" s="64"/>
      <c r="F821" s="64"/>
      <c r="G821" s="64"/>
      <c r="H821" s="64"/>
      <c r="I821" s="64"/>
      <c r="J821" s="64"/>
      <c r="K821" s="193">
        <f t="shared" si="150"/>
        <v>3813</v>
      </c>
      <c r="L821" s="396">
        <v>45756</v>
      </c>
    </row>
    <row r="822" spans="1:12" x14ac:dyDescent="0.25">
      <c r="A822" s="183" t="s">
        <v>99</v>
      </c>
      <c r="B822" s="180" t="s">
        <v>112</v>
      </c>
      <c r="C822" s="180" t="s">
        <v>101</v>
      </c>
      <c r="D822" s="64" t="s">
        <v>113</v>
      </c>
      <c r="E822" s="64"/>
      <c r="F822" s="64"/>
      <c r="G822" s="64"/>
      <c r="H822" s="64"/>
      <c r="I822" s="64"/>
      <c r="J822" s="64"/>
      <c r="K822" s="193">
        <f t="shared" si="150"/>
        <v>7106.3666666666659</v>
      </c>
      <c r="L822" s="396">
        <v>85276.4</v>
      </c>
    </row>
    <row r="823" spans="1:12" x14ac:dyDescent="0.25">
      <c r="A823" s="183" t="s">
        <v>99</v>
      </c>
      <c r="B823" s="180" t="s">
        <v>114</v>
      </c>
      <c r="C823" s="180" t="s">
        <v>101</v>
      </c>
      <c r="D823" s="64" t="s">
        <v>115</v>
      </c>
      <c r="E823" s="64"/>
      <c r="F823" s="64"/>
      <c r="G823" s="64"/>
      <c r="H823" s="64"/>
      <c r="I823" s="64"/>
      <c r="J823" s="64"/>
      <c r="K823" s="193">
        <f t="shared" si="150"/>
        <v>60388.542500000003</v>
      </c>
      <c r="L823" s="396">
        <v>724662.51</v>
      </c>
    </row>
    <row r="824" spans="1:12" x14ac:dyDescent="0.25">
      <c r="A824" s="183" t="s">
        <v>99</v>
      </c>
      <c r="B824" s="180" t="s">
        <v>117</v>
      </c>
      <c r="C824" s="180" t="s">
        <v>101</v>
      </c>
      <c r="D824" s="64" t="s">
        <v>118</v>
      </c>
      <c r="E824" s="64"/>
      <c r="F824" s="64"/>
      <c r="G824" s="64"/>
      <c r="H824" s="64"/>
      <c r="I824" s="64"/>
      <c r="J824" s="64"/>
      <c r="K824" s="193">
        <f t="shared" si="150"/>
        <v>18290.04</v>
      </c>
      <c r="L824" s="396">
        <v>219480.48</v>
      </c>
    </row>
    <row r="825" spans="1:12" x14ac:dyDescent="0.25">
      <c r="A825" s="183" t="s">
        <v>99</v>
      </c>
      <c r="B825" s="180" t="s">
        <v>119</v>
      </c>
      <c r="C825" s="180" t="s">
        <v>101</v>
      </c>
      <c r="D825" s="64" t="s">
        <v>120</v>
      </c>
      <c r="E825" s="64"/>
      <c r="F825" s="64"/>
      <c r="G825" s="64"/>
      <c r="H825" s="64"/>
      <c r="I825" s="64"/>
      <c r="J825" s="64"/>
      <c r="K825" s="193">
        <f t="shared" si="150"/>
        <v>22800</v>
      </c>
      <c r="L825" s="396">
        <v>273600</v>
      </c>
    </row>
    <row r="826" spans="1:12" x14ac:dyDescent="0.25">
      <c r="A826" s="183" t="s">
        <v>99</v>
      </c>
      <c r="B826" s="180" t="s">
        <v>121</v>
      </c>
      <c r="C826" s="180" t="s">
        <v>101</v>
      </c>
      <c r="D826" s="64" t="s">
        <v>122</v>
      </c>
      <c r="E826" s="64"/>
      <c r="F826" s="64"/>
      <c r="G826" s="64"/>
      <c r="H826" s="64"/>
      <c r="I826" s="64"/>
      <c r="J826" s="64"/>
      <c r="K826" s="193">
        <f t="shared" si="150"/>
        <v>9742.5266666666666</v>
      </c>
      <c r="L826" s="396">
        <v>116910.32</v>
      </c>
    </row>
    <row r="827" spans="1:12" x14ac:dyDescent="0.25">
      <c r="A827" s="361"/>
      <c r="B827" s="183"/>
      <c r="C827" s="183"/>
      <c r="D827" s="184" t="s">
        <v>123</v>
      </c>
      <c r="E827" s="184"/>
      <c r="F827" s="184"/>
      <c r="G827" s="184"/>
      <c r="H827" s="184"/>
      <c r="I827" s="184" t="s">
        <v>124</v>
      </c>
      <c r="J827" s="184"/>
      <c r="K827" s="191">
        <f t="shared" ref="K827:L827" si="151">SUM(K818:K826)</f>
        <v>465424.81583333324</v>
      </c>
      <c r="L827" s="191">
        <f t="shared" si="151"/>
        <v>5585097.790000001</v>
      </c>
    </row>
    <row r="828" spans="1:12" x14ac:dyDescent="0.25">
      <c r="A828" s="361"/>
      <c r="B828" s="183"/>
      <c r="C828" s="183"/>
      <c r="D828" s="181"/>
      <c r="E828" s="184"/>
      <c r="F828" s="184"/>
      <c r="G828" s="184"/>
      <c r="H828" s="184"/>
      <c r="I828" s="184"/>
      <c r="J828" s="184"/>
      <c r="K828" s="184"/>
      <c r="L828" s="366"/>
    </row>
    <row r="829" spans="1:12" x14ac:dyDescent="0.25">
      <c r="A829" s="183" t="s">
        <v>99</v>
      </c>
      <c r="B829" s="180">
        <v>2111</v>
      </c>
      <c r="C829" s="180" t="s">
        <v>101</v>
      </c>
      <c r="D829" s="64" t="s">
        <v>125</v>
      </c>
      <c r="E829" s="184"/>
      <c r="F829" s="184"/>
      <c r="G829" s="184"/>
      <c r="H829" s="184"/>
      <c r="I829" s="184"/>
      <c r="J829" s="184"/>
      <c r="K829" s="74">
        <f t="shared" ref="K829:K834" si="152">L829/12</f>
        <v>1064.2</v>
      </c>
      <c r="L829" s="190">
        <v>12770.4</v>
      </c>
    </row>
    <row r="830" spans="1:12" x14ac:dyDescent="0.25">
      <c r="A830" s="183" t="s">
        <v>99</v>
      </c>
      <c r="B830" s="180">
        <v>2141</v>
      </c>
      <c r="C830" s="180" t="s">
        <v>101</v>
      </c>
      <c r="D830" s="64" t="s">
        <v>168</v>
      </c>
      <c r="E830" s="184"/>
      <c r="F830" s="184"/>
      <c r="G830" s="184"/>
      <c r="H830" s="184"/>
      <c r="I830" s="184"/>
      <c r="J830" s="184"/>
      <c r="K830" s="74">
        <f t="shared" si="152"/>
        <v>585</v>
      </c>
      <c r="L830" s="190">
        <v>7020</v>
      </c>
    </row>
    <row r="831" spans="1:12" x14ac:dyDescent="0.25">
      <c r="A831" s="183" t="s">
        <v>99</v>
      </c>
      <c r="B831" s="180">
        <v>2161</v>
      </c>
      <c r="C831" s="180" t="s">
        <v>101</v>
      </c>
      <c r="D831" s="64" t="s">
        <v>128</v>
      </c>
      <c r="E831" s="184"/>
      <c r="F831" s="184"/>
      <c r="G831" s="184"/>
      <c r="H831" s="184"/>
      <c r="I831" s="184"/>
      <c r="J831" s="184"/>
      <c r="K831" s="74">
        <f t="shared" si="152"/>
        <v>1133.8999999999999</v>
      </c>
      <c r="L831" s="190">
        <v>13606.8</v>
      </c>
    </row>
    <row r="832" spans="1:12" x14ac:dyDescent="0.25">
      <c r="A832" s="183" t="s">
        <v>99</v>
      </c>
      <c r="B832" s="180">
        <v>2541</v>
      </c>
      <c r="C832" s="180" t="s">
        <v>101</v>
      </c>
      <c r="D832" s="64" t="s">
        <v>444</v>
      </c>
      <c r="E832" s="184"/>
      <c r="F832" s="184"/>
      <c r="G832" s="184"/>
      <c r="H832" s="184"/>
      <c r="I832" s="184"/>
      <c r="J832" s="184"/>
      <c r="K832" s="74">
        <f t="shared" si="152"/>
        <v>10271.4</v>
      </c>
      <c r="L832" s="190">
        <v>123256.8</v>
      </c>
    </row>
    <row r="833" spans="1:13" x14ac:dyDescent="0.25">
      <c r="A833" s="183" t="s">
        <v>99</v>
      </c>
      <c r="B833" s="180">
        <v>2551</v>
      </c>
      <c r="C833" s="180" t="s">
        <v>101</v>
      </c>
      <c r="D833" s="64" t="s">
        <v>445</v>
      </c>
      <c r="E833" s="184"/>
      <c r="F833" s="184"/>
      <c r="G833" s="184"/>
      <c r="H833" s="184"/>
      <c r="I833" s="184"/>
      <c r="J833" s="184"/>
      <c r="K833" s="74">
        <f t="shared" si="152"/>
        <v>6481.25</v>
      </c>
      <c r="L833" s="190">
        <v>77775</v>
      </c>
    </row>
    <row r="834" spans="1:13" x14ac:dyDescent="0.25">
      <c r="A834" s="183" t="s">
        <v>99</v>
      </c>
      <c r="B834" s="180">
        <v>2911</v>
      </c>
      <c r="C834" s="180" t="s">
        <v>101</v>
      </c>
      <c r="D834" s="64" t="s">
        <v>148</v>
      </c>
      <c r="E834" s="184"/>
      <c r="F834" s="184"/>
      <c r="G834" s="184"/>
      <c r="H834" s="184"/>
      <c r="I834" s="184"/>
      <c r="J834" s="184"/>
      <c r="K834" s="74">
        <f t="shared" si="152"/>
        <v>1438.2</v>
      </c>
      <c r="L834" s="190">
        <v>17258.400000000001</v>
      </c>
    </row>
    <row r="835" spans="1:13" x14ac:dyDescent="0.25">
      <c r="A835" s="361"/>
      <c r="B835" s="183"/>
      <c r="C835" s="183"/>
      <c r="D835" s="184" t="s">
        <v>123</v>
      </c>
      <c r="E835" s="184"/>
      <c r="F835" s="184"/>
      <c r="G835" s="184"/>
      <c r="H835" s="184"/>
      <c r="I835" s="184" t="s">
        <v>124</v>
      </c>
      <c r="J835" s="184"/>
      <c r="K835" s="384">
        <f t="shared" ref="K835:L835" si="153">SUM(K829:K834)</f>
        <v>20973.95</v>
      </c>
      <c r="L835" s="384">
        <f t="shared" si="153"/>
        <v>251687.4</v>
      </c>
    </row>
    <row r="836" spans="1:13" x14ac:dyDescent="0.25">
      <c r="A836" s="361"/>
      <c r="B836" s="183"/>
      <c r="C836" s="183"/>
      <c r="D836" s="184"/>
      <c r="E836" s="184"/>
      <c r="F836" s="184"/>
      <c r="G836" s="184"/>
      <c r="H836" s="184"/>
      <c r="I836" s="184"/>
      <c r="J836" s="184"/>
      <c r="K836" s="191"/>
      <c r="L836" s="191"/>
    </row>
    <row r="837" spans="1:13" x14ac:dyDescent="0.25">
      <c r="A837" s="183" t="s">
        <v>99</v>
      </c>
      <c r="B837" s="180">
        <v>3111</v>
      </c>
      <c r="C837" s="180" t="s">
        <v>101</v>
      </c>
      <c r="D837" s="64" t="s">
        <v>152</v>
      </c>
      <c r="E837" s="184"/>
      <c r="F837" s="184"/>
      <c r="G837" s="184"/>
      <c r="H837" s="184"/>
      <c r="I837" s="184"/>
      <c r="J837" s="184"/>
      <c r="K837" s="74">
        <f t="shared" ref="K837:K844" si="154">L837/12</f>
        <v>4166.666666666667</v>
      </c>
      <c r="L837" s="190">
        <v>50000</v>
      </c>
    </row>
    <row r="838" spans="1:13" x14ac:dyDescent="0.25">
      <c r="A838" s="183" t="s">
        <v>99</v>
      </c>
      <c r="B838" s="180">
        <v>3131</v>
      </c>
      <c r="C838" s="180" t="s">
        <v>101</v>
      </c>
      <c r="D838" s="64" t="s">
        <v>155</v>
      </c>
      <c r="E838" s="184"/>
      <c r="F838" s="184"/>
      <c r="G838" s="184"/>
      <c r="H838" s="184"/>
      <c r="I838" s="184"/>
      <c r="J838" s="184"/>
      <c r="K838" s="74">
        <f t="shared" si="154"/>
        <v>1314</v>
      </c>
      <c r="L838" s="190">
        <v>15768</v>
      </c>
    </row>
    <row r="839" spans="1:13" x14ac:dyDescent="0.25">
      <c r="A839" s="183" t="s">
        <v>99</v>
      </c>
      <c r="B839" s="180">
        <v>3141</v>
      </c>
      <c r="C839" s="180" t="s">
        <v>101</v>
      </c>
      <c r="D839" s="64" t="s">
        <v>156</v>
      </c>
      <c r="E839" s="184"/>
      <c r="F839" s="184"/>
      <c r="G839" s="184"/>
      <c r="H839" s="184"/>
      <c r="I839" s="184"/>
      <c r="J839" s="184"/>
      <c r="K839" s="74">
        <f t="shared" si="154"/>
        <v>750</v>
      </c>
      <c r="L839" s="190">
        <v>9000</v>
      </c>
    </row>
    <row r="840" spans="1:13" x14ac:dyDescent="0.25">
      <c r="A840" s="183" t="s">
        <v>99</v>
      </c>
      <c r="B840" s="180">
        <v>3361</v>
      </c>
      <c r="C840" s="180" t="s">
        <v>101</v>
      </c>
      <c r="D840" s="64" t="s">
        <v>136</v>
      </c>
      <c r="E840" s="184"/>
      <c r="F840" s="184"/>
      <c r="G840" s="184"/>
      <c r="H840" s="184"/>
      <c r="I840" s="184"/>
      <c r="J840" s="184"/>
      <c r="K840" s="74">
        <f t="shared" si="154"/>
        <v>1562.5</v>
      </c>
      <c r="L840" s="190">
        <v>18750</v>
      </c>
    </row>
    <row r="841" spans="1:13" x14ac:dyDescent="0.25">
      <c r="A841" s="183" t="s">
        <v>99</v>
      </c>
      <c r="B841" s="180">
        <v>3362</v>
      </c>
      <c r="C841" s="180" t="s">
        <v>101</v>
      </c>
      <c r="D841" s="64" t="s">
        <v>199</v>
      </c>
      <c r="E841" s="184"/>
      <c r="F841" s="184"/>
      <c r="G841" s="184"/>
      <c r="H841" s="184"/>
      <c r="I841" s="184"/>
      <c r="J841" s="184"/>
      <c r="K841" s="74">
        <f t="shared" si="154"/>
        <v>1626</v>
      </c>
      <c r="L841" s="193">
        <v>19512</v>
      </c>
    </row>
    <row r="842" spans="1:13" s="59" customFormat="1" x14ac:dyDescent="0.25">
      <c r="A842" s="183" t="s">
        <v>99</v>
      </c>
      <c r="B842" s="66">
        <v>3541</v>
      </c>
      <c r="C842" s="66" t="s">
        <v>101</v>
      </c>
      <c r="D842" s="65" t="s">
        <v>461</v>
      </c>
      <c r="E842" s="174"/>
      <c r="F842" s="174"/>
      <c r="G842" s="174"/>
      <c r="H842" s="174"/>
      <c r="I842" s="174"/>
      <c r="J842" s="174"/>
      <c r="K842" s="73">
        <f t="shared" si="154"/>
        <v>2188.5</v>
      </c>
      <c r="L842" s="189">
        <v>26262</v>
      </c>
      <c r="M842" s="207"/>
    </row>
    <row r="843" spans="1:13" s="59" customFormat="1" x14ac:dyDescent="0.25">
      <c r="A843" s="183" t="s">
        <v>99</v>
      </c>
      <c r="B843" s="66">
        <v>3581</v>
      </c>
      <c r="C843" s="66" t="s">
        <v>101</v>
      </c>
      <c r="D843" s="65" t="s">
        <v>274</v>
      </c>
      <c r="E843" s="174"/>
      <c r="F843" s="174"/>
      <c r="G843" s="174"/>
      <c r="H843" s="174"/>
      <c r="I843" s="174"/>
      <c r="J843" s="174"/>
      <c r="K843" s="73">
        <f t="shared" si="154"/>
        <v>2256.5</v>
      </c>
      <c r="L843" s="189">
        <v>27078</v>
      </c>
      <c r="M843" s="207"/>
    </row>
    <row r="844" spans="1:13" x14ac:dyDescent="0.25">
      <c r="A844" s="183" t="s">
        <v>99</v>
      </c>
      <c r="B844" s="180">
        <v>3721</v>
      </c>
      <c r="C844" s="180" t="s">
        <v>101</v>
      </c>
      <c r="D844" s="64" t="s">
        <v>462</v>
      </c>
      <c r="E844" s="184"/>
      <c r="F844" s="184"/>
      <c r="G844" s="184"/>
      <c r="H844" s="184"/>
      <c r="I844" s="184"/>
      <c r="J844" s="184"/>
      <c r="K844" s="74">
        <f t="shared" si="154"/>
        <v>583.33333333333337</v>
      </c>
      <c r="L844" s="190">
        <v>7000</v>
      </c>
    </row>
    <row r="845" spans="1:13" x14ac:dyDescent="0.25">
      <c r="A845" s="361"/>
      <c r="B845" s="183"/>
      <c r="C845" s="183"/>
      <c r="D845" s="184" t="s">
        <v>123</v>
      </c>
      <c r="E845" s="184"/>
      <c r="F845" s="184"/>
      <c r="G845" s="184"/>
      <c r="H845" s="184"/>
      <c r="I845" s="184" t="s">
        <v>124</v>
      </c>
      <c r="J845" s="184"/>
      <c r="K845" s="384">
        <f>SUM(K837:K844)</f>
        <v>14447.500000000002</v>
      </c>
      <c r="L845" s="384">
        <f>SUM(L837:L844)</f>
        <v>173370</v>
      </c>
    </row>
    <row r="846" spans="1:13" x14ac:dyDescent="0.25">
      <c r="A846" s="361"/>
      <c r="B846" s="183"/>
      <c r="C846" s="183"/>
      <c r="D846" s="184"/>
      <c r="E846" s="184"/>
      <c r="F846" s="184"/>
      <c r="G846" s="184"/>
      <c r="H846" s="184"/>
      <c r="I846" s="184"/>
      <c r="J846" s="184"/>
      <c r="K846" s="191"/>
      <c r="L846" s="191"/>
    </row>
    <row r="847" spans="1:13" x14ac:dyDescent="0.25">
      <c r="A847" s="361"/>
      <c r="B847" s="183"/>
      <c r="C847" s="183"/>
      <c r="D847" s="184" t="s">
        <v>146</v>
      </c>
      <c r="E847" s="184"/>
      <c r="F847" s="184"/>
      <c r="G847" s="184"/>
      <c r="H847" s="184"/>
      <c r="I847" s="184" t="s">
        <v>186</v>
      </c>
      <c r="J847" s="184"/>
      <c r="K847" s="191">
        <f>SUM(K845,K835,K827)</f>
        <v>500846.26583333325</v>
      </c>
      <c r="L847" s="191">
        <f>SUM(L845,L835,L827)</f>
        <v>6010155.1900000013</v>
      </c>
    </row>
    <row r="848" spans="1:13" x14ac:dyDescent="0.25">
      <c r="A848" s="361"/>
      <c r="B848" s="183"/>
      <c r="C848" s="183"/>
      <c r="D848" s="184"/>
      <c r="E848" s="184"/>
      <c r="F848" s="184"/>
      <c r="G848" s="184"/>
      <c r="H848" s="184"/>
      <c r="I848" s="184"/>
      <c r="J848" s="184"/>
      <c r="K848" s="191"/>
      <c r="L848" s="191"/>
    </row>
    <row r="849" spans="1:14" x14ac:dyDescent="0.25">
      <c r="A849" s="359" t="s">
        <v>82</v>
      </c>
      <c r="B849" s="360" t="s">
        <v>245</v>
      </c>
      <c r="C849" s="69"/>
      <c r="D849" s="184" t="s">
        <v>193</v>
      </c>
      <c r="E849" s="184"/>
      <c r="F849" s="184"/>
      <c r="G849" s="184"/>
      <c r="H849" s="184"/>
      <c r="I849" s="184"/>
      <c r="J849" s="184"/>
      <c r="K849" s="191"/>
      <c r="L849" s="191"/>
    </row>
    <row r="850" spans="1:14" x14ac:dyDescent="0.25">
      <c r="A850" s="359" t="s">
        <v>84</v>
      </c>
      <c r="B850" s="360" t="s">
        <v>301</v>
      </c>
      <c r="C850" s="69"/>
      <c r="D850" s="184" t="s">
        <v>436</v>
      </c>
      <c r="E850" s="184"/>
      <c r="F850" s="184"/>
      <c r="G850" s="184"/>
      <c r="H850" s="184"/>
      <c r="I850" s="184"/>
      <c r="J850" s="184"/>
      <c r="K850" s="191"/>
      <c r="L850" s="191"/>
    </row>
    <row r="851" spans="1:14" x14ac:dyDescent="0.25">
      <c r="A851" s="359" t="s">
        <v>87</v>
      </c>
      <c r="B851" s="360" t="s">
        <v>89</v>
      </c>
      <c r="C851" s="69"/>
      <c r="D851" s="184" t="s">
        <v>437</v>
      </c>
      <c r="E851" s="184"/>
      <c r="F851" s="184"/>
      <c r="G851" s="184"/>
      <c r="H851" s="184"/>
      <c r="I851" s="184"/>
      <c r="J851" s="184"/>
      <c r="K851" s="191"/>
      <c r="L851" s="191"/>
    </row>
    <row r="852" spans="1:14" x14ac:dyDescent="0.25">
      <c r="A852" s="359" t="s">
        <v>90</v>
      </c>
      <c r="B852" s="360" t="s">
        <v>91</v>
      </c>
      <c r="C852" s="69"/>
      <c r="D852" s="184" t="s">
        <v>92</v>
      </c>
      <c r="E852" s="184"/>
      <c r="F852" s="184"/>
      <c r="G852" s="184"/>
      <c r="H852" s="184"/>
      <c r="I852" s="184"/>
      <c r="J852" s="184"/>
      <c r="K852" s="191"/>
      <c r="L852" s="191"/>
    </row>
    <row r="853" spans="1:14" x14ac:dyDescent="0.25">
      <c r="A853" s="359" t="s">
        <v>93</v>
      </c>
      <c r="B853" s="360" t="s">
        <v>161</v>
      </c>
      <c r="C853" s="69"/>
      <c r="D853" s="184" t="s">
        <v>438</v>
      </c>
      <c r="E853" s="184"/>
      <c r="F853" s="184"/>
      <c r="G853" s="184"/>
      <c r="H853" s="184"/>
      <c r="I853" s="184"/>
      <c r="J853" s="184"/>
      <c r="K853" s="191"/>
      <c r="L853" s="191"/>
    </row>
    <row r="854" spans="1:14" x14ac:dyDescent="0.25">
      <c r="A854" s="361"/>
      <c r="B854" s="183"/>
      <c r="C854" s="183"/>
      <c r="D854" s="184"/>
      <c r="E854" s="184"/>
      <c r="F854" s="184"/>
      <c r="G854" s="184"/>
      <c r="H854" s="184"/>
      <c r="I854" s="184"/>
      <c r="J854" s="184"/>
      <c r="K854" s="191"/>
      <c r="L854" s="191"/>
    </row>
    <row r="855" spans="1:14" x14ac:dyDescent="0.25">
      <c r="A855" s="361"/>
      <c r="B855" s="183"/>
      <c r="C855" s="399">
        <v>190500</v>
      </c>
      <c r="D855" s="365" t="s">
        <v>96</v>
      </c>
      <c r="E855" s="365" t="s">
        <v>463</v>
      </c>
      <c r="F855" s="184"/>
      <c r="G855" s="184"/>
      <c r="H855" s="184"/>
      <c r="I855" s="184"/>
      <c r="J855" s="184"/>
      <c r="K855" s="184"/>
      <c r="L855" s="191"/>
    </row>
    <row r="856" spans="1:14" x14ac:dyDescent="0.25">
      <c r="A856" s="361"/>
      <c r="B856" s="183"/>
      <c r="C856" s="361"/>
      <c r="D856" s="184"/>
      <c r="E856" s="184"/>
      <c r="F856" s="184"/>
      <c r="G856" s="184"/>
      <c r="H856" s="184"/>
      <c r="I856" s="184"/>
      <c r="J856" s="184"/>
      <c r="K856" s="184"/>
      <c r="L856" s="191"/>
    </row>
    <row r="857" spans="1:14" x14ac:dyDescent="0.25">
      <c r="A857" s="180" t="s">
        <v>99</v>
      </c>
      <c r="B857" s="180" t="s">
        <v>100</v>
      </c>
      <c r="C857" s="180" t="s">
        <v>101</v>
      </c>
      <c r="D857" s="64" t="s">
        <v>102</v>
      </c>
      <c r="E857" s="64"/>
      <c r="F857" s="64"/>
      <c r="G857" s="64"/>
      <c r="H857" s="64"/>
      <c r="I857" s="64"/>
      <c r="J857" s="64"/>
      <c r="K857" s="193">
        <f t="shared" ref="K857:K865" si="155">L857/12</f>
        <v>122148.56</v>
      </c>
      <c r="L857" s="396">
        <v>1465782.72</v>
      </c>
    </row>
    <row r="858" spans="1:14" x14ac:dyDescent="0.25">
      <c r="A858" s="180" t="s">
        <v>99</v>
      </c>
      <c r="B858" s="180" t="s">
        <v>106</v>
      </c>
      <c r="C858" s="180" t="s">
        <v>101</v>
      </c>
      <c r="D858" s="64" t="s">
        <v>107</v>
      </c>
      <c r="E858" s="64"/>
      <c r="F858" s="64"/>
      <c r="G858" s="64"/>
      <c r="H858" s="64"/>
      <c r="I858" s="64"/>
      <c r="J858" s="64"/>
      <c r="K858" s="193">
        <f t="shared" si="155"/>
        <v>11883.92</v>
      </c>
      <c r="L858" s="396">
        <v>142607.04000000001</v>
      </c>
    </row>
    <row r="859" spans="1:14" x14ac:dyDescent="0.25">
      <c r="A859" s="180" t="s">
        <v>464</v>
      </c>
      <c r="B859" s="180" t="s">
        <v>108</v>
      </c>
      <c r="C859" s="180" t="s">
        <v>101</v>
      </c>
      <c r="D859" s="64" t="s">
        <v>109</v>
      </c>
      <c r="E859" s="64"/>
      <c r="F859" s="64"/>
      <c r="G859" s="64"/>
      <c r="H859" s="64"/>
      <c r="I859" s="64"/>
      <c r="J859" s="64"/>
      <c r="K859" s="193">
        <f t="shared" si="155"/>
        <v>50511.82</v>
      </c>
      <c r="L859" s="396">
        <v>606141.84</v>
      </c>
      <c r="M859" s="428"/>
      <c r="N859" s="429"/>
    </row>
    <row r="860" spans="1:14" x14ac:dyDescent="0.25">
      <c r="A860" s="183" t="s">
        <v>99</v>
      </c>
      <c r="B860" s="180" t="s">
        <v>110</v>
      </c>
      <c r="C860" s="180" t="s">
        <v>101</v>
      </c>
      <c r="D860" s="64" t="s">
        <v>111</v>
      </c>
      <c r="E860" s="64"/>
      <c r="F860" s="64"/>
      <c r="G860" s="64"/>
      <c r="H860" s="64"/>
      <c r="I860" s="64"/>
      <c r="J860" s="64"/>
      <c r="K860" s="193">
        <f t="shared" si="155"/>
        <v>2249</v>
      </c>
      <c r="L860" s="396">
        <v>26988</v>
      </c>
    </row>
    <row r="861" spans="1:14" x14ac:dyDescent="0.25">
      <c r="A861" s="180" t="s">
        <v>99</v>
      </c>
      <c r="B861" s="180" t="s">
        <v>112</v>
      </c>
      <c r="C861" s="180" t="s">
        <v>101</v>
      </c>
      <c r="D861" s="64" t="s">
        <v>113</v>
      </c>
      <c r="E861" s="64"/>
      <c r="F861" s="64"/>
      <c r="G861" s="64"/>
      <c r="H861" s="64"/>
      <c r="I861" s="64"/>
      <c r="J861" s="64"/>
      <c r="K861" s="193">
        <f t="shared" si="155"/>
        <v>2904.0241666666666</v>
      </c>
      <c r="L861" s="396">
        <v>34848.29</v>
      </c>
    </row>
    <row r="862" spans="1:14" x14ac:dyDescent="0.25">
      <c r="A862" s="180" t="s">
        <v>99</v>
      </c>
      <c r="B862" s="180" t="s">
        <v>114</v>
      </c>
      <c r="C862" s="180" t="s">
        <v>101</v>
      </c>
      <c r="D862" s="64" t="s">
        <v>115</v>
      </c>
      <c r="E862" s="64"/>
      <c r="F862" s="64"/>
      <c r="G862" s="64"/>
      <c r="H862" s="64"/>
      <c r="I862" s="64"/>
      <c r="J862" s="64"/>
      <c r="K862" s="193">
        <f t="shared" si="155"/>
        <v>33570.090000000004</v>
      </c>
      <c r="L862" s="396">
        <v>402841.08</v>
      </c>
    </row>
    <row r="863" spans="1:14" x14ac:dyDescent="0.25">
      <c r="A863" s="180" t="s">
        <v>99</v>
      </c>
      <c r="B863" s="180" t="s">
        <v>117</v>
      </c>
      <c r="C863" s="180" t="s">
        <v>101</v>
      </c>
      <c r="D863" s="64" t="s">
        <v>118</v>
      </c>
      <c r="E863" s="64"/>
      <c r="F863" s="64"/>
      <c r="G863" s="64"/>
      <c r="H863" s="64"/>
      <c r="I863" s="64"/>
      <c r="J863" s="64"/>
      <c r="K863" s="193">
        <f t="shared" si="155"/>
        <v>30615.3</v>
      </c>
      <c r="L863" s="396">
        <v>367383.6</v>
      </c>
    </row>
    <row r="864" spans="1:14" x14ac:dyDescent="0.25">
      <c r="A864" s="180" t="s">
        <v>99</v>
      </c>
      <c r="B864" s="180" t="s">
        <v>119</v>
      </c>
      <c r="C864" s="180" t="s">
        <v>101</v>
      </c>
      <c r="D864" s="64" t="s">
        <v>120</v>
      </c>
      <c r="E864" s="64"/>
      <c r="F864" s="64"/>
      <c r="G864" s="64"/>
      <c r="H864" s="64"/>
      <c r="I864" s="64"/>
      <c r="J864" s="64"/>
      <c r="K864" s="193">
        <f t="shared" si="155"/>
        <v>14250</v>
      </c>
      <c r="L864" s="396">
        <v>171000</v>
      </c>
    </row>
    <row r="865" spans="1:12" x14ac:dyDescent="0.25">
      <c r="A865" s="180" t="s">
        <v>99</v>
      </c>
      <c r="B865" s="180" t="s">
        <v>121</v>
      </c>
      <c r="C865" s="180" t="s">
        <v>101</v>
      </c>
      <c r="D865" s="64" t="s">
        <v>122</v>
      </c>
      <c r="E865" s="64"/>
      <c r="F865" s="64"/>
      <c r="G865" s="64"/>
      <c r="H865" s="64"/>
      <c r="I865" s="64"/>
      <c r="J865" s="64"/>
      <c r="K865" s="193">
        <f t="shared" si="155"/>
        <v>8170.0266666666676</v>
      </c>
      <c r="L865" s="396">
        <v>98040.320000000007</v>
      </c>
    </row>
    <row r="866" spans="1:12" x14ac:dyDescent="0.25">
      <c r="A866" s="361"/>
      <c r="B866" s="183"/>
      <c r="C866" s="183"/>
      <c r="D866" s="184" t="s">
        <v>123</v>
      </c>
      <c r="E866" s="184"/>
      <c r="F866" s="184"/>
      <c r="G866" s="184"/>
      <c r="H866" s="184"/>
      <c r="I866" s="184" t="s">
        <v>124</v>
      </c>
      <c r="J866" s="184"/>
      <c r="K866" s="191">
        <f t="shared" ref="K866:L866" si="156">SUM(K857:K865)</f>
        <v>276302.74083333334</v>
      </c>
      <c r="L866" s="191">
        <f t="shared" si="156"/>
        <v>3315632.89</v>
      </c>
    </row>
    <row r="867" spans="1:12" x14ac:dyDescent="0.25">
      <c r="A867" s="361"/>
      <c r="B867" s="183"/>
      <c r="C867" s="183"/>
      <c r="D867" s="181"/>
      <c r="E867" s="184"/>
      <c r="F867" s="184"/>
      <c r="G867" s="184"/>
      <c r="H867" s="184"/>
      <c r="I867" s="184"/>
      <c r="J867" s="184"/>
      <c r="K867" s="191"/>
      <c r="L867" s="191"/>
    </row>
    <row r="868" spans="1:12" ht="14.25" customHeight="1" x14ac:dyDescent="0.25">
      <c r="A868" s="180" t="s">
        <v>99</v>
      </c>
      <c r="B868" s="180">
        <v>2111</v>
      </c>
      <c r="C868" s="180" t="s">
        <v>101</v>
      </c>
      <c r="D868" s="64" t="s">
        <v>125</v>
      </c>
      <c r="E868" s="64"/>
      <c r="F868" s="184"/>
      <c r="G868" s="184"/>
      <c r="H868" s="184"/>
      <c r="I868" s="184"/>
      <c r="J868" s="184"/>
      <c r="K868" s="74">
        <f t="shared" ref="K868:K872" si="157">L868/12</f>
        <v>850.2833333333333</v>
      </c>
      <c r="L868" s="190">
        <v>10203.4</v>
      </c>
    </row>
    <row r="869" spans="1:12" ht="14.25" customHeight="1" x14ac:dyDescent="0.25">
      <c r="A869" s="180" t="s">
        <v>99</v>
      </c>
      <c r="B869" s="180">
        <v>2141</v>
      </c>
      <c r="C869" s="180" t="s">
        <v>101</v>
      </c>
      <c r="D869" s="64" t="s">
        <v>168</v>
      </c>
      <c r="E869" s="64"/>
      <c r="F869" s="184"/>
      <c r="G869" s="184"/>
      <c r="H869" s="184"/>
      <c r="I869" s="184"/>
      <c r="J869" s="184"/>
      <c r="K869" s="74">
        <f t="shared" si="157"/>
        <v>400</v>
      </c>
      <c r="L869" s="193">
        <v>4800</v>
      </c>
    </row>
    <row r="870" spans="1:12" x14ac:dyDescent="0.25">
      <c r="A870" s="180" t="s">
        <v>99</v>
      </c>
      <c r="B870" s="180">
        <v>2161</v>
      </c>
      <c r="C870" s="180" t="s">
        <v>101</v>
      </c>
      <c r="D870" s="64" t="s">
        <v>128</v>
      </c>
      <c r="E870" s="64"/>
      <c r="F870" s="184"/>
      <c r="G870" s="184"/>
      <c r="H870" s="184"/>
      <c r="I870" s="184"/>
      <c r="J870" s="184"/>
      <c r="K870" s="74">
        <f t="shared" si="157"/>
        <v>935</v>
      </c>
      <c r="L870" s="190">
        <v>11220</v>
      </c>
    </row>
    <row r="871" spans="1:12" x14ac:dyDescent="0.25">
      <c r="A871" s="180" t="s">
        <v>99</v>
      </c>
      <c r="B871" s="180">
        <v>2541</v>
      </c>
      <c r="C871" s="180" t="s">
        <v>101</v>
      </c>
      <c r="D871" s="64" t="s">
        <v>444</v>
      </c>
      <c r="E871" s="64"/>
      <c r="F871" s="184"/>
      <c r="G871" s="184"/>
      <c r="H871" s="184"/>
      <c r="I871" s="184"/>
      <c r="J871" s="184"/>
      <c r="K871" s="74">
        <f t="shared" si="157"/>
        <v>6304.45</v>
      </c>
      <c r="L871" s="190">
        <v>75653.399999999994</v>
      </c>
    </row>
    <row r="872" spans="1:12" x14ac:dyDescent="0.25">
      <c r="A872" s="180" t="s">
        <v>99</v>
      </c>
      <c r="B872" s="180">
        <v>2551</v>
      </c>
      <c r="C872" s="180" t="s">
        <v>101</v>
      </c>
      <c r="D872" s="64" t="s">
        <v>445</v>
      </c>
      <c r="E872" s="64"/>
      <c r="F872" s="184"/>
      <c r="G872" s="184"/>
      <c r="H872" s="184"/>
      <c r="I872" s="184"/>
      <c r="J872" s="184"/>
      <c r="K872" s="74">
        <f t="shared" si="157"/>
        <v>2523.65</v>
      </c>
      <c r="L872" s="193">
        <v>30283.8</v>
      </c>
    </row>
    <row r="873" spans="1:12" x14ac:dyDescent="0.25">
      <c r="A873" s="361"/>
      <c r="B873" s="361"/>
      <c r="C873" s="183"/>
      <c r="D873" s="184" t="s">
        <v>123</v>
      </c>
      <c r="E873" s="184"/>
      <c r="F873" s="184"/>
      <c r="G873" s="184"/>
      <c r="H873" s="184"/>
      <c r="I873" s="184" t="s">
        <v>124</v>
      </c>
      <c r="J873" s="184"/>
      <c r="K873" s="384">
        <f t="shared" ref="K873:L873" si="158">SUM(K868:K872)</f>
        <v>11013.383333333333</v>
      </c>
      <c r="L873" s="384">
        <f t="shared" si="158"/>
        <v>132160.59999999998</v>
      </c>
    </row>
    <row r="874" spans="1:12" x14ac:dyDescent="0.25">
      <c r="A874" s="361"/>
      <c r="B874" s="361"/>
      <c r="C874" s="183"/>
      <c r="D874" s="184"/>
      <c r="E874" s="184"/>
      <c r="F874" s="184"/>
      <c r="G874" s="184"/>
      <c r="H874" s="184"/>
      <c r="I874" s="184"/>
      <c r="J874" s="184"/>
      <c r="K874" s="191"/>
      <c r="L874" s="191"/>
    </row>
    <row r="875" spans="1:12" x14ac:dyDescent="0.25">
      <c r="A875" s="180" t="s">
        <v>99</v>
      </c>
      <c r="B875" s="180">
        <v>3111</v>
      </c>
      <c r="C875" s="180" t="s">
        <v>101</v>
      </c>
      <c r="D875" s="64" t="s">
        <v>152</v>
      </c>
      <c r="E875" s="184"/>
      <c r="F875" s="184"/>
      <c r="G875" s="184"/>
      <c r="H875" s="184"/>
      <c r="I875" s="184"/>
      <c r="J875" s="184"/>
      <c r="K875" s="74">
        <f t="shared" ref="K875:K882" si="159">L875/12</f>
        <v>9167</v>
      </c>
      <c r="L875" s="190">
        <v>110004</v>
      </c>
    </row>
    <row r="876" spans="1:12" x14ac:dyDescent="0.25">
      <c r="A876" s="180" t="s">
        <v>99</v>
      </c>
      <c r="B876" s="180">
        <v>3131</v>
      </c>
      <c r="C876" s="180" t="s">
        <v>101</v>
      </c>
      <c r="D876" s="64" t="s">
        <v>155</v>
      </c>
      <c r="E876" s="184"/>
      <c r="F876" s="184"/>
      <c r="G876" s="184"/>
      <c r="H876" s="184"/>
      <c r="I876" s="184"/>
      <c r="J876" s="184"/>
      <c r="K876" s="74">
        <f t="shared" si="159"/>
        <v>750</v>
      </c>
      <c r="L876" s="190">
        <v>9000</v>
      </c>
    </row>
    <row r="877" spans="1:12" x14ac:dyDescent="0.25">
      <c r="A877" s="180" t="s">
        <v>99</v>
      </c>
      <c r="B877" s="180">
        <v>3141</v>
      </c>
      <c r="C877" s="180" t="s">
        <v>101</v>
      </c>
      <c r="D877" s="64" t="s">
        <v>156</v>
      </c>
      <c r="E877" s="184"/>
      <c r="F877" s="184"/>
      <c r="G877" s="184"/>
      <c r="H877" s="184"/>
      <c r="I877" s="184"/>
      <c r="J877" s="184"/>
      <c r="K877" s="74">
        <f t="shared" si="159"/>
        <v>825</v>
      </c>
      <c r="L877" s="190">
        <v>9900</v>
      </c>
    </row>
    <row r="878" spans="1:12" x14ac:dyDescent="0.25">
      <c r="A878" s="180" t="s">
        <v>99</v>
      </c>
      <c r="B878" s="180">
        <v>3361</v>
      </c>
      <c r="C878" s="180" t="s">
        <v>101</v>
      </c>
      <c r="D878" s="64" t="s">
        <v>136</v>
      </c>
      <c r="E878" s="184"/>
      <c r="F878" s="184"/>
      <c r="G878" s="184"/>
      <c r="H878" s="184"/>
      <c r="I878" s="184"/>
      <c r="J878" s="184"/>
      <c r="K878" s="74">
        <f t="shared" si="159"/>
        <v>2187.75</v>
      </c>
      <c r="L878" s="190">
        <v>26253</v>
      </c>
    </row>
    <row r="879" spans="1:12" x14ac:dyDescent="0.25">
      <c r="A879" s="180" t="s">
        <v>99</v>
      </c>
      <c r="B879" s="180">
        <v>3362</v>
      </c>
      <c r="C879" s="180" t="s">
        <v>101</v>
      </c>
      <c r="D879" s="64" t="s">
        <v>199</v>
      </c>
      <c r="E879" s="184"/>
      <c r="F879" s="184"/>
      <c r="G879" s="184"/>
      <c r="H879" s="184"/>
      <c r="I879" s="184"/>
      <c r="J879" s="184"/>
      <c r="K879" s="74">
        <f t="shared" si="159"/>
        <v>1563</v>
      </c>
      <c r="L879" s="190">
        <v>18756</v>
      </c>
    </row>
    <row r="880" spans="1:12" x14ac:dyDescent="0.25">
      <c r="A880" s="180" t="s">
        <v>99</v>
      </c>
      <c r="B880" s="180">
        <v>3541</v>
      </c>
      <c r="C880" s="180" t="s">
        <v>101</v>
      </c>
      <c r="D880" s="64" t="s">
        <v>461</v>
      </c>
      <c r="E880" s="184"/>
      <c r="F880" s="184"/>
      <c r="G880" s="184"/>
      <c r="H880" s="184"/>
      <c r="I880" s="184"/>
      <c r="J880" s="184"/>
      <c r="K880" s="74">
        <f t="shared" si="159"/>
        <v>5587.5</v>
      </c>
      <c r="L880" s="190">
        <v>67050</v>
      </c>
    </row>
    <row r="881" spans="1:12" x14ac:dyDescent="0.25">
      <c r="A881" s="180" t="s">
        <v>99</v>
      </c>
      <c r="B881" s="180">
        <v>3581</v>
      </c>
      <c r="C881" s="180" t="s">
        <v>101</v>
      </c>
      <c r="D881" s="64" t="s">
        <v>274</v>
      </c>
      <c r="E881" s="184"/>
      <c r="F881" s="184"/>
      <c r="G881" s="184"/>
      <c r="H881" s="184"/>
      <c r="I881" s="184"/>
      <c r="J881" s="184"/>
      <c r="K881" s="74">
        <f t="shared" si="159"/>
        <v>2932.5</v>
      </c>
      <c r="L881" s="190">
        <v>35190</v>
      </c>
    </row>
    <row r="882" spans="1:12" x14ac:dyDescent="0.25">
      <c r="A882" s="180" t="s">
        <v>99</v>
      </c>
      <c r="B882" s="180">
        <v>3721</v>
      </c>
      <c r="C882" s="180" t="s">
        <v>101</v>
      </c>
      <c r="D882" s="64" t="s">
        <v>462</v>
      </c>
      <c r="E882" s="184"/>
      <c r="F882" s="184"/>
      <c r="G882" s="184"/>
      <c r="H882" s="184"/>
      <c r="I882" s="184"/>
      <c r="J882" s="184"/>
      <c r="K882" s="74">
        <f t="shared" si="159"/>
        <v>583.33333333333337</v>
      </c>
      <c r="L882" s="190">
        <v>7000</v>
      </c>
    </row>
    <row r="883" spans="1:12" x14ac:dyDescent="0.25">
      <c r="A883" s="361"/>
      <c r="B883" s="361"/>
      <c r="C883" s="183"/>
      <c r="D883" s="184" t="s">
        <v>123</v>
      </c>
      <c r="E883" s="184"/>
      <c r="F883" s="184"/>
      <c r="G883" s="184"/>
      <c r="H883" s="184"/>
      <c r="I883" s="184" t="s">
        <v>124</v>
      </c>
      <c r="J883" s="184"/>
      <c r="K883" s="384">
        <f t="shared" ref="K883:L883" si="160">SUM(K875:K882)</f>
        <v>23596.083333333332</v>
      </c>
      <c r="L883" s="384">
        <f t="shared" si="160"/>
        <v>283153</v>
      </c>
    </row>
    <row r="884" spans="1:12" x14ac:dyDescent="0.25">
      <c r="A884" s="361"/>
      <c r="B884" s="361"/>
      <c r="C884" s="183"/>
      <c r="D884" s="184"/>
      <c r="E884" s="184"/>
      <c r="F884" s="184"/>
      <c r="G884" s="184"/>
      <c r="H884" s="184"/>
      <c r="I884" s="184"/>
      <c r="J884" s="184"/>
      <c r="K884" s="191"/>
      <c r="L884" s="191"/>
    </row>
    <row r="885" spans="1:12" x14ac:dyDescent="0.25">
      <c r="A885" s="361"/>
      <c r="B885" s="183"/>
      <c r="C885" s="183"/>
      <c r="D885" s="184" t="s">
        <v>146</v>
      </c>
      <c r="E885" s="184"/>
      <c r="F885" s="184"/>
      <c r="G885" s="184"/>
      <c r="H885" s="184"/>
      <c r="I885" s="184" t="s">
        <v>186</v>
      </c>
      <c r="J885" s="184"/>
      <c r="K885" s="191">
        <f>SUM(K883,K873,K866)</f>
        <v>310912.20750000002</v>
      </c>
      <c r="L885" s="191">
        <f>SUM(L883,L873,L866)</f>
        <v>3730946.49</v>
      </c>
    </row>
    <row r="886" spans="1:12" x14ac:dyDescent="0.25">
      <c r="A886" s="361"/>
      <c r="B886" s="183"/>
      <c r="C886" s="183"/>
      <c r="D886" s="184"/>
      <c r="E886" s="184"/>
      <c r="F886" s="184"/>
      <c r="G886" s="184"/>
      <c r="H886" s="184"/>
      <c r="I886" s="184"/>
      <c r="J886" s="184"/>
      <c r="K886" s="191"/>
      <c r="L886" s="191"/>
    </row>
    <row r="887" spans="1:12" x14ac:dyDescent="0.25">
      <c r="A887" s="359" t="s">
        <v>82</v>
      </c>
      <c r="B887" s="360" t="s">
        <v>245</v>
      </c>
      <c r="C887" s="69"/>
      <c r="D887" s="184" t="s">
        <v>193</v>
      </c>
      <c r="E887" s="184"/>
      <c r="F887" s="183"/>
      <c r="G887" s="183"/>
      <c r="H887" s="183"/>
      <c r="I887" s="183"/>
      <c r="J887" s="183"/>
      <c r="K887" s="184"/>
      <c r="L887" s="191"/>
    </row>
    <row r="888" spans="1:12" x14ac:dyDescent="0.25">
      <c r="A888" s="359" t="s">
        <v>84</v>
      </c>
      <c r="B888" s="360" t="s">
        <v>301</v>
      </c>
      <c r="C888" s="69"/>
      <c r="D888" s="184" t="s">
        <v>436</v>
      </c>
      <c r="E888" s="184"/>
      <c r="F888" s="183"/>
      <c r="G888" s="183"/>
      <c r="H888" s="183"/>
      <c r="I888" s="183"/>
      <c r="J888" s="183"/>
      <c r="K888" s="184"/>
      <c r="L888" s="191"/>
    </row>
    <row r="889" spans="1:12" x14ac:dyDescent="0.25">
      <c r="A889" s="359" t="s">
        <v>87</v>
      </c>
      <c r="B889" s="360" t="s">
        <v>89</v>
      </c>
      <c r="C889" s="69"/>
      <c r="D889" s="184" t="s">
        <v>437</v>
      </c>
      <c r="E889" s="184"/>
      <c r="F889" s="183"/>
      <c r="G889" s="183"/>
      <c r="H889" s="183"/>
      <c r="I889" s="183"/>
      <c r="J889" s="183"/>
      <c r="K889" s="184"/>
      <c r="L889" s="191"/>
    </row>
    <row r="890" spans="1:12" x14ac:dyDescent="0.25">
      <c r="A890" s="359" t="s">
        <v>90</v>
      </c>
      <c r="B890" s="360" t="s">
        <v>91</v>
      </c>
      <c r="C890" s="69"/>
      <c r="D890" s="184" t="s">
        <v>92</v>
      </c>
      <c r="E890" s="184"/>
      <c r="F890" s="183"/>
      <c r="G890" s="183"/>
      <c r="H890" s="184"/>
      <c r="I890" s="184"/>
      <c r="J890" s="184"/>
      <c r="K890" s="184"/>
      <c r="L890" s="184"/>
    </row>
    <row r="891" spans="1:12" x14ac:dyDescent="0.25">
      <c r="A891" s="359" t="s">
        <v>93</v>
      </c>
      <c r="B891" s="360" t="s">
        <v>161</v>
      </c>
      <c r="C891" s="69"/>
      <c r="D891" s="184" t="s">
        <v>438</v>
      </c>
      <c r="E891" s="184"/>
      <c r="F891" s="183"/>
      <c r="G891" s="183"/>
      <c r="H891" s="183"/>
      <c r="I891" s="183"/>
      <c r="J891" s="183"/>
      <c r="K891" s="184"/>
      <c r="L891" s="191"/>
    </row>
    <row r="892" spans="1:12" x14ac:dyDescent="0.25">
      <c r="A892" s="361"/>
      <c r="B892" s="183"/>
      <c r="C892" s="183"/>
      <c r="D892" s="184"/>
      <c r="E892" s="184"/>
      <c r="F892" s="183"/>
      <c r="G892" s="183"/>
      <c r="H892" s="183"/>
      <c r="I892" s="183"/>
      <c r="J892" s="183"/>
      <c r="K892" s="184"/>
      <c r="L892" s="191"/>
    </row>
    <row r="893" spans="1:12" x14ac:dyDescent="0.25">
      <c r="A893" s="361"/>
      <c r="B893" s="183"/>
      <c r="C893" s="364" t="s">
        <v>472</v>
      </c>
      <c r="D893" s="365" t="s">
        <v>96</v>
      </c>
      <c r="E893" s="365" t="s">
        <v>473</v>
      </c>
      <c r="F893" s="365"/>
      <c r="G893" s="184"/>
      <c r="H893" s="184"/>
      <c r="I893" s="184"/>
      <c r="J893" s="184"/>
      <c r="K893" s="184"/>
      <c r="L893" s="191"/>
    </row>
    <row r="894" spans="1:12" x14ac:dyDescent="0.25">
      <c r="A894" s="361"/>
      <c r="B894" s="183"/>
      <c r="C894" s="360"/>
      <c r="D894" s="184"/>
      <c r="E894" s="184"/>
      <c r="F894" s="184"/>
      <c r="G894" s="184"/>
      <c r="H894" s="184"/>
      <c r="I894" s="184"/>
      <c r="J894" s="184"/>
      <c r="K894" s="184"/>
      <c r="L894" s="191"/>
    </row>
    <row r="895" spans="1:12" x14ac:dyDescent="0.25">
      <c r="A895" s="180" t="s">
        <v>99</v>
      </c>
      <c r="B895" s="180" t="s">
        <v>100</v>
      </c>
      <c r="C895" s="179" t="s">
        <v>101</v>
      </c>
      <c r="D895" s="64" t="s">
        <v>102</v>
      </c>
      <c r="E895" s="64"/>
      <c r="F895" s="64"/>
      <c r="G895" s="64"/>
      <c r="H895" s="64"/>
      <c r="I895" s="64"/>
      <c r="J895" s="64"/>
      <c r="K895" s="193">
        <f t="shared" ref="K895:K903" si="161">L895/12</f>
        <v>156808.9</v>
      </c>
      <c r="L895" s="396">
        <v>1881706.8</v>
      </c>
    </row>
    <row r="896" spans="1:12" x14ac:dyDescent="0.25">
      <c r="A896" s="180" t="s">
        <v>99</v>
      </c>
      <c r="B896" s="180" t="s">
        <v>106</v>
      </c>
      <c r="C896" s="179" t="s">
        <v>101</v>
      </c>
      <c r="D896" s="64" t="s">
        <v>107</v>
      </c>
      <c r="E896" s="64"/>
      <c r="F896" s="64"/>
      <c r="G896" s="64"/>
      <c r="H896" s="64"/>
      <c r="I896" s="64"/>
      <c r="J896" s="64"/>
      <c r="K896" s="193">
        <f t="shared" si="161"/>
        <v>22651.58</v>
      </c>
      <c r="L896" s="396">
        <v>271818.96000000002</v>
      </c>
    </row>
    <row r="897" spans="1:13" x14ac:dyDescent="0.25">
      <c r="A897" s="180" t="s">
        <v>99</v>
      </c>
      <c r="B897" s="180" t="s">
        <v>108</v>
      </c>
      <c r="C897" s="179" t="s">
        <v>101</v>
      </c>
      <c r="D897" s="64" t="s">
        <v>109</v>
      </c>
      <c r="E897" s="64"/>
      <c r="F897" s="64"/>
      <c r="G897" s="64"/>
      <c r="H897" s="64"/>
      <c r="I897" s="64"/>
      <c r="J897" s="64"/>
      <c r="K897" s="193">
        <f t="shared" si="161"/>
        <v>60206.16</v>
      </c>
      <c r="L897" s="396">
        <v>722473.92</v>
      </c>
    </row>
    <row r="898" spans="1:13" x14ac:dyDescent="0.25">
      <c r="A898" s="180" t="s">
        <v>99</v>
      </c>
      <c r="B898" s="180" t="s">
        <v>110</v>
      </c>
      <c r="C898" s="179" t="s">
        <v>101</v>
      </c>
      <c r="D898" s="64" t="s">
        <v>111</v>
      </c>
      <c r="E898" s="64"/>
      <c r="F898" s="64"/>
      <c r="G898" s="64"/>
      <c r="H898" s="64"/>
      <c r="I898" s="64"/>
      <c r="J898" s="64"/>
      <c r="K898" s="193">
        <f t="shared" si="161"/>
        <v>3169</v>
      </c>
      <c r="L898" s="396">
        <v>38028</v>
      </c>
    </row>
    <row r="899" spans="1:13" x14ac:dyDescent="0.25">
      <c r="A899" s="180" t="s">
        <v>99</v>
      </c>
      <c r="B899" s="180" t="s">
        <v>112</v>
      </c>
      <c r="C899" s="179" t="s">
        <v>101</v>
      </c>
      <c r="D899" s="64" t="s">
        <v>113</v>
      </c>
      <c r="E899" s="64"/>
      <c r="F899" s="64"/>
      <c r="G899" s="64"/>
      <c r="H899" s="64"/>
      <c r="I899" s="64"/>
      <c r="J899" s="64"/>
      <c r="K899" s="193">
        <f t="shared" si="161"/>
        <v>3888.3216666666667</v>
      </c>
      <c r="L899" s="396">
        <v>46659.86</v>
      </c>
    </row>
    <row r="900" spans="1:13" x14ac:dyDescent="0.25">
      <c r="A900" s="180" t="s">
        <v>99</v>
      </c>
      <c r="B900" s="180" t="s">
        <v>114</v>
      </c>
      <c r="C900" s="179" t="s">
        <v>101</v>
      </c>
      <c r="D900" s="64" t="s">
        <v>115</v>
      </c>
      <c r="E900" s="64"/>
      <c r="F900" s="64"/>
      <c r="G900" s="64"/>
      <c r="H900" s="64"/>
      <c r="I900" s="64"/>
      <c r="J900" s="64"/>
      <c r="K900" s="193">
        <f t="shared" si="161"/>
        <v>44014.670833333337</v>
      </c>
      <c r="L900" s="396">
        <v>528176.05000000005</v>
      </c>
    </row>
    <row r="901" spans="1:13" x14ac:dyDescent="0.25">
      <c r="A901" s="180" t="s">
        <v>99</v>
      </c>
      <c r="B901" s="180" t="s">
        <v>117</v>
      </c>
      <c r="C901" s="179" t="s">
        <v>101</v>
      </c>
      <c r="D901" s="64" t="s">
        <v>118</v>
      </c>
      <c r="E901" s="64"/>
      <c r="F901" s="64"/>
      <c r="G901" s="64"/>
      <c r="H901" s="64"/>
      <c r="I901" s="64"/>
      <c r="J901" s="64"/>
      <c r="K901" s="193">
        <f t="shared" si="161"/>
        <v>40555.24</v>
      </c>
      <c r="L901" s="396">
        <v>486662.88</v>
      </c>
    </row>
    <row r="902" spans="1:13" x14ac:dyDescent="0.25">
      <c r="A902" s="180" t="s">
        <v>99</v>
      </c>
      <c r="B902" s="180" t="s">
        <v>119</v>
      </c>
      <c r="C902" s="179" t="s">
        <v>101</v>
      </c>
      <c r="D902" s="64" t="s">
        <v>120</v>
      </c>
      <c r="E902" s="64"/>
      <c r="F902" s="64"/>
      <c r="G902" s="64"/>
      <c r="H902" s="64"/>
      <c r="I902" s="64"/>
      <c r="J902" s="64"/>
      <c r="K902" s="193">
        <f t="shared" si="161"/>
        <v>12350</v>
      </c>
      <c r="L902" s="396">
        <v>148200</v>
      </c>
    </row>
    <row r="903" spans="1:13" x14ac:dyDescent="0.25">
      <c r="A903" s="180" t="s">
        <v>99</v>
      </c>
      <c r="B903" s="180" t="s">
        <v>121</v>
      </c>
      <c r="C903" s="180" t="s">
        <v>101</v>
      </c>
      <c r="D903" s="64" t="s">
        <v>122</v>
      </c>
      <c r="E903" s="64"/>
      <c r="F903" s="64"/>
      <c r="G903" s="64"/>
      <c r="H903" s="64"/>
      <c r="I903" s="64"/>
      <c r="J903" s="64"/>
      <c r="K903" s="193">
        <f t="shared" si="161"/>
        <v>7415.833333333333</v>
      </c>
      <c r="L903" s="396">
        <v>88990</v>
      </c>
    </row>
    <row r="904" spans="1:13" x14ac:dyDescent="0.25">
      <c r="A904" s="361"/>
      <c r="B904" s="183"/>
      <c r="C904" s="422"/>
      <c r="D904" s="184" t="s">
        <v>123</v>
      </c>
      <c r="E904" s="184"/>
      <c r="F904" s="184"/>
      <c r="G904" s="184"/>
      <c r="H904" s="184"/>
      <c r="I904" s="184" t="s">
        <v>124</v>
      </c>
      <c r="J904" s="184"/>
      <c r="K904" s="185">
        <f t="shared" ref="K904:L904" si="162">SUM(K895:K903)</f>
        <v>351059.70583333325</v>
      </c>
      <c r="L904" s="185">
        <f t="shared" si="162"/>
        <v>4212716.47</v>
      </c>
    </row>
    <row r="905" spans="1:13" ht="18.75" customHeight="1" x14ac:dyDescent="0.25">
      <c r="A905" s="361"/>
      <c r="B905" s="183"/>
      <c r="C905" s="422"/>
      <c r="D905" s="184"/>
      <c r="E905" s="184"/>
      <c r="F905" s="184"/>
      <c r="G905" s="184"/>
      <c r="H905" s="184"/>
      <c r="I905" s="184"/>
      <c r="J905" s="184"/>
      <c r="K905" s="184"/>
      <c r="L905" s="191"/>
    </row>
    <row r="906" spans="1:13" x14ac:dyDescent="0.25">
      <c r="A906" s="180" t="s">
        <v>99</v>
      </c>
      <c r="B906" s="180">
        <v>2111</v>
      </c>
      <c r="C906" s="179" t="s">
        <v>101</v>
      </c>
      <c r="D906" s="64" t="s">
        <v>125</v>
      </c>
      <c r="E906" s="184"/>
      <c r="F906" s="184"/>
      <c r="G906" s="184"/>
      <c r="H906" s="184"/>
      <c r="I906" s="184"/>
      <c r="J906" s="184"/>
      <c r="K906" s="74">
        <f t="shared" ref="K906:K908" si="163">L906/12</f>
        <v>891</v>
      </c>
      <c r="L906" s="190">
        <v>10692</v>
      </c>
    </row>
    <row r="907" spans="1:13" x14ac:dyDescent="0.25">
      <c r="A907" s="180" t="s">
        <v>99</v>
      </c>
      <c r="B907" s="180">
        <v>2141</v>
      </c>
      <c r="C907" s="179" t="s">
        <v>101</v>
      </c>
      <c r="D907" s="64" t="s">
        <v>168</v>
      </c>
      <c r="E907" s="184"/>
      <c r="F907" s="184"/>
      <c r="G907" s="184"/>
      <c r="H907" s="184"/>
      <c r="I907" s="184"/>
      <c r="J907" s="184"/>
      <c r="K907" s="74">
        <f t="shared" si="163"/>
        <v>600</v>
      </c>
      <c r="L907" s="193">
        <v>7200</v>
      </c>
    </row>
    <row r="908" spans="1:13" s="59" customFormat="1" x14ac:dyDescent="0.25">
      <c r="A908" s="180" t="s">
        <v>99</v>
      </c>
      <c r="B908" s="66">
        <v>2611</v>
      </c>
      <c r="C908" s="71" t="s">
        <v>101</v>
      </c>
      <c r="D908" s="65" t="s">
        <v>129</v>
      </c>
      <c r="E908" s="174"/>
      <c r="F908" s="174"/>
      <c r="G908" s="174"/>
      <c r="H908" s="174"/>
      <c r="I908" s="174"/>
      <c r="J908" s="174"/>
      <c r="K908" s="73">
        <f t="shared" si="163"/>
        <v>5135.2</v>
      </c>
      <c r="L908" s="189">
        <v>61622.400000000001</v>
      </c>
      <c r="M908" s="207"/>
    </row>
    <row r="909" spans="1:13" x14ac:dyDescent="0.25">
      <c r="A909" s="361"/>
      <c r="B909" s="183"/>
      <c r="C909" s="183"/>
      <c r="D909" s="184" t="s">
        <v>123</v>
      </c>
      <c r="E909" s="184"/>
      <c r="F909" s="184"/>
      <c r="G909" s="184"/>
      <c r="H909" s="184"/>
      <c r="I909" s="184" t="s">
        <v>124</v>
      </c>
      <c r="J909" s="184"/>
      <c r="K909" s="384">
        <f t="shared" ref="K909:L909" si="164">SUM(K906:K908)</f>
        <v>6626.2</v>
      </c>
      <c r="L909" s="384">
        <f t="shared" si="164"/>
        <v>79514.399999999994</v>
      </c>
    </row>
    <row r="910" spans="1:13" ht="11.25" customHeight="1" x14ac:dyDescent="0.25">
      <c r="A910" s="361"/>
      <c r="B910" s="183"/>
      <c r="C910" s="183"/>
      <c r="D910" s="181"/>
      <c r="E910" s="184"/>
      <c r="F910" s="184"/>
      <c r="G910" s="184"/>
      <c r="H910" s="184"/>
      <c r="I910" s="184"/>
      <c r="J910" s="184"/>
      <c r="K910" s="184"/>
      <c r="L910" s="384"/>
    </row>
    <row r="911" spans="1:13" ht="14.25" customHeight="1" x14ac:dyDescent="0.25">
      <c r="A911" s="183" t="s">
        <v>99</v>
      </c>
      <c r="B911" s="180">
        <v>3111</v>
      </c>
      <c r="C911" s="180" t="s">
        <v>101</v>
      </c>
      <c r="D911" s="64" t="s">
        <v>152</v>
      </c>
      <c r="E911" s="184"/>
      <c r="F911" s="184"/>
      <c r="G911" s="184"/>
      <c r="H911" s="184"/>
      <c r="I911" s="184"/>
      <c r="J911" s="184"/>
      <c r="K911" s="182">
        <f t="shared" ref="K911:K913" si="165">L911/12</f>
        <v>417.66666666666669</v>
      </c>
      <c r="L911" s="208">
        <v>5012</v>
      </c>
    </row>
    <row r="912" spans="1:13" x14ac:dyDescent="0.25">
      <c r="A912" s="180" t="s">
        <v>99</v>
      </c>
      <c r="B912" s="180">
        <v>3361</v>
      </c>
      <c r="C912" s="179" t="s">
        <v>101</v>
      </c>
      <c r="D912" s="64" t="s">
        <v>136</v>
      </c>
      <c r="E912" s="184"/>
      <c r="F912" s="184"/>
      <c r="G912" s="184"/>
      <c r="H912" s="184"/>
      <c r="I912" s="184"/>
      <c r="J912" s="184"/>
      <c r="K912" s="182">
        <f t="shared" si="165"/>
        <v>1042</v>
      </c>
      <c r="L912" s="193">
        <v>12504</v>
      </c>
    </row>
    <row r="913" spans="1:12" x14ac:dyDescent="0.25">
      <c r="A913" s="180" t="s">
        <v>99</v>
      </c>
      <c r="B913" s="180">
        <v>3362</v>
      </c>
      <c r="C913" s="179" t="s">
        <v>101</v>
      </c>
      <c r="D913" s="64" t="s">
        <v>479</v>
      </c>
      <c r="E913" s="184"/>
      <c r="F913" s="184"/>
      <c r="G913" s="184"/>
      <c r="H913" s="184"/>
      <c r="I913" s="184"/>
      <c r="J913" s="184"/>
      <c r="K913" s="182">
        <f t="shared" si="165"/>
        <v>1666.6666666666667</v>
      </c>
      <c r="L913" s="193">
        <v>20000</v>
      </c>
    </row>
    <row r="914" spans="1:12" x14ac:dyDescent="0.25">
      <c r="A914" s="361"/>
      <c r="B914" s="183"/>
      <c r="C914" s="183"/>
      <c r="D914" s="184" t="s">
        <v>123</v>
      </c>
      <c r="E914" s="184"/>
      <c r="F914" s="184"/>
      <c r="G914" s="184"/>
      <c r="H914" s="184"/>
      <c r="I914" s="184" t="s">
        <v>124</v>
      </c>
      <c r="J914" s="184"/>
      <c r="K914" s="384">
        <f t="shared" ref="K914:L914" si="166">SUM(K911:K913)</f>
        <v>3126.3333333333335</v>
      </c>
      <c r="L914" s="185">
        <f t="shared" si="166"/>
        <v>37516</v>
      </c>
    </row>
    <row r="915" spans="1:12" ht="11.25" customHeight="1" x14ac:dyDescent="0.25">
      <c r="A915" s="361"/>
      <c r="B915" s="183"/>
      <c r="C915" s="183"/>
      <c r="D915" s="184"/>
      <c r="E915" s="184"/>
      <c r="F915" s="184"/>
      <c r="G915" s="184"/>
      <c r="H915" s="184"/>
      <c r="I915" s="184"/>
      <c r="J915" s="184"/>
      <c r="K915" s="191"/>
      <c r="L915" s="185"/>
    </row>
    <row r="916" spans="1:12" x14ac:dyDescent="0.25">
      <c r="A916" s="361"/>
      <c r="B916" s="183"/>
      <c r="C916" s="183"/>
      <c r="D916" s="184" t="s">
        <v>146</v>
      </c>
      <c r="E916" s="184"/>
      <c r="F916" s="184"/>
      <c r="G916" s="184"/>
      <c r="H916" s="184"/>
      <c r="I916" s="184" t="s">
        <v>186</v>
      </c>
      <c r="J916" s="184"/>
      <c r="K916" s="191">
        <f t="shared" ref="K916:L916" si="167">SUM(K914,K909,K904)</f>
        <v>360812.23916666658</v>
      </c>
      <c r="L916" s="191">
        <f t="shared" si="167"/>
        <v>4329746.87</v>
      </c>
    </row>
    <row r="917" spans="1:12" x14ac:dyDescent="0.25">
      <c r="A917" s="361"/>
      <c r="B917" s="183"/>
      <c r="C917" s="183"/>
      <c r="D917" s="184"/>
      <c r="E917" s="184"/>
      <c r="F917" s="184"/>
      <c r="G917" s="184"/>
      <c r="H917" s="184"/>
      <c r="I917" s="184"/>
      <c r="J917" s="184"/>
      <c r="K917" s="191"/>
      <c r="L917" s="191"/>
    </row>
    <row r="918" spans="1:12" x14ac:dyDescent="0.25">
      <c r="A918" s="361"/>
      <c r="B918" s="183"/>
      <c r="C918" s="183"/>
      <c r="D918" s="184" t="s">
        <v>173</v>
      </c>
      <c r="E918" s="184"/>
      <c r="F918" s="183"/>
      <c r="G918" s="183"/>
      <c r="H918" s="362" t="s">
        <v>244</v>
      </c>
      <c r="I918" s="362"/>
      <c r="J918" s="183"/>
      <c r="K918" s="191">
        <f>SUM(K916,K885,K847,K808,K777,K745)</f>
        <v>10255179.861666666</v>
      </c>
      <c r="L918" s="191">
        <f>SUM(L916,L885,L847,L808,L777,L745)</f>
        <v>123062158.34</v>
      </c>
    </row>
    <row r="919" spans="1:12" x14ac:dyDescent="0.25">
      <c r="A919" s="361"/>
      <c r="B919" s="183"/>
      <c r="C919" s="183"/>
      <c r="D919" s="184"/>
      <c r="E919" s="184"/>
      <c r="F919" s="183"/>
      <c r="G919" s="183"/>
      <c r="H919" s="183"/>
      <c r="I919" s="183"/>
      <c r="J919" s="183"/>
      <c r="K919" s="184"/>
      <c r="L919" s="191"/>
    </row>
    <row r="920" spans="1:12" x14ac:dyDescent="0.25">
      <c r="A920" s="359" t="s">
        <v>82</v>
      </c>
      <c r="B920" s="183"/>
      <c r="C920" s="361">
        <v>2</v>
      </c>
      <c r="D920" s="184" t="s">
        <v>193</v>
      </c>
      <c r="E920" s="184"/>
      <c r="F920" s="183"/>
      <c r="G920" s="183"/>
      <c r="H920" s="183"/>
      <c r="I920" s="183"/>
      <c r="J920" s="183"/>
      <c r="K920" s="184"/>
      <c r="L920" s="191"/>
    </row>
    <row r="921" spans="1:12" x14ac:dyDescent="0.25">
      <c r="A921" s="359" t="s">
        <v>84</v>
      </c>
      <c r="B921" s="183"/>
      <c r="C921" s="361">
        <v>5</v>
      </c>
      <c r="D921" s="184" t="s">
        <v>480</v>
      </c>
      <c r="E921" s="184"/>
      <c r="F921" s="183"/>
      <c r="G921" s="183"/>
      <c r="H921" s="183"/>
      <c r="I921" s="183"/>
      <c r="J921" s="183"/>
      <c r="K921" s="184"/>
      <c r="L921" s="191"/>
    </row>
    <row r="922" spans="1:12" x14ac:dyDescent="0.25">
      <c r="A922" s="359" t="s">
        <v>87</v>
      </c>
      <c r="B922" s="183"/>
      <c r="C922" s="361">
        <v>6</v>
      </c>
      <c r="D922" s="184" t="s">
        <v>481</v>
      </c>
      <c r="E922" s="184"/>
      <c r="F922" s="183"/>
      <c r="G922" s="183"/>
      <c r="H922" s="183"/>
      <c r="I922" s="183"/>
      <c r="J922" s="183"/>
      <c r="K922" s="184"/>
      <c r="L922" s="191"/>
    </row>
    <row r="923" spans="1:12" x14ac:dyDescent="0.25">
      <c r="A923" s="359" t="s">
        <v>90</v>
      </c>
      <c r="B923" s="184"/>
      <c r="C923" s="360" t="s">
        <v>91</v>
      </c>
      <c r="D923" s="184" t="s">
        <v>92</v>
      </c>
      <c r="E923" s="184"/>
      <c r="F923" s="183"/>
      <c r="G923" s="183"/>
      <c r="H923" s="183"/>
      <c r="I923" s="183"/>
      <c r="J923" s="183"/>
      <c r="K923" s="191"/>
      <c r="L923" s="191"/>
    </row>
    <row r="924" spans="1:12" x14ac:dyDescent="0.25">
      <c r="A924" s="359" t="s">
        <v>93</v>
      </c>
      <c r="B924" s="184"/>
      <c r="C924" s="361">
        <v>10</v>
      </c>
      <c r="D924" s="184" t="s">
        <v>191</v>
      </c>
      <c r="E924" s="184"/>
      <c r="F924" s="183"/>
      <c r="G924" s="183"/>
      <c r="H924" s="183"/>
      <c r="I924" s="183"/>
      <c r="J924" s="183"/>
      <c r="K924" s="184"/>
      <c r="L924" s="191"/>
    </row>
    <row r="925" spans="1:12" x14ac:dyDescent="0.25">
      <c r="A925" s="361"/>
      <c r="B925" s="360"/>
      <c r="C925" s="69"/>
      <c r="D925" s="184"/>
      <c r="E925" s="184"/>
      <c r="F925" s="184"/>
      <c r="G925" s="184"/>
      <c r="H925" s="184"/>
      <c r="I925" s="184"/>
      <c r="J925" s="184"/>
      <c r="K925" s="184"/>
      <c r="L925" s="191"/>
    </row>
    <row r="926" spans="1:12" x14ac:dyDescent="0.25">
      <c r="A926" s="361"/>
      <c r="B926" s="360"/>
      <c r="C926" s="360" t="s">
        <v>484</v>
      </c>
      <c r="D926" s="184" t="s">
        <v>96</v>
      </c>
      <c r="E926" s="184" t="s">
        <v>485</v>
      </c>
      <c r="F926" s="184"/>
      <c r="G926" s="184"/>
      <c r="H926" s="184"/>
      <c r="I926" s="184"/>
      <c r="J926" s="184"/>
      <c r="K926" s="184"/>
      <c r="L926" s="191"/>
    </row>
    <row r="927" spans="1:12" x14ac:dyDescent="0.25">
      <c r="A927" s="361"/>
      <c r="B927" s="360"/>
      <c r="C927" s="360"/>
      <c r="D927" s="184"/>
      <c r="E927" s="184"/>
      <c r="F927" s="184"/>
      <c r="G927" s="184"/>
      <c r="H927" s="184"/>
      <c r="I927" s="184"/>
      <c r="J927" s="184"/>
      <c r="K927" s="184"/>
      <c r="L927" s="191"/>
    </row>
    <row r="928" spans="1:12" x14ac:dyDescent="0.25">
      <c r="A928" s="180" t="s">
        <v>99</v>
      </c>
      <c r="B928" s="398">
        <v>1718</v>
      </c>
      <c r="C928" s="183" t="s">
        <v>101</v>
      </c>
      <c r="D928" s="64" t="s">
        <v>486</v>
      </c>
      <c r="E928" s="64"/>
      <c r="F928" s="64"/>
      <c r="G928" s="64"/>
      <c r="H928" s="64"/>
      <c r="I928" s="64"/>
      <c r="J928" s="64"/>
      <c r="K928" s="193">
        <f>L928/12</f>
        <v>318770.83333333331</v>
      </c>
      <c r="L928" s="375">
        <v>3825250</v>
      </c>
    </row>
    <row r="929" spans="1:12" x14ac:dyDescent="0.25">
      <c r="A929" s="361"/>
      <c r="B929" s="183"/>
      <c r="C929" s="183"/>
      <c r="D929" s="184" t="s">
        <v>123</v>
      </c>
      <c r="E929" s="184"/>
      <c r="F929" s="183"/>
      <c r="G929" s="183"/>
      <c r="H929" s="183"/>
      <c r="I929" s="184" t="s">
        <v>124</v>
      </c>
      <c r="J929" s="183"/>
      <c r="K929" s="191">
        <f t="shared" ref="K929:L929" si="168">SUM(K928)</f>
        <v>318770.83333333331</v>
      </c>
      <c r="L929" s="191">
        <f t="shared" si="168"/>
        <v>3825250</v>
      </c>
    </row>
    <row r="930" spans="1:12" x14ac:dyDescent="0.25">
      <c r="A930" s="361"/>
      <c r="B930" s="183"/>
      <c r="C930" s="183"/>
      <c r="D930" s="184"/>
      <c r="E930" s="184"/>
      <c r="F930" s="183"/>
      <c r="G930" s="183"/>
      <c r="H930" s="183"/>
      <c r="I930" s="184"/>
      <c r="J930" s="183"/>
      <c r="K930" s="191"/>
      <c r="L930" s="191"/>
    </row>
    <row r="931" spans="1:12" x14ac:dyDescent="0.25">
      <c r="A931" s="361"/>
      <c r="B931" s="183"/>
      <c r="C931" s="183"/>
      <c r="D931" s="184" t="s">
        <v>146</v>
      </c>
      <c r="E931" s="184"/>
      <c r="F931" s="183"/>
      <c r="G931" s="183"/>
      <c r="H931" s="183"/>
      <c r="I931" s="184" t="s">
        <v>186</v>
      </c>
      <c r="J931" s="183"/>
      <c r="K931" s="191">
        <f t="shared" ref="K931:L931" si="169">SUM(K929)</f>
        <v>318770.83333333331</v>
      </c>
      <c r="L931" s="191">
        <f t="shared" si="169"/>
        <v>3825250</v>
      </c>
    </row>
    <row r="932" spans="1:12" x14ac:dyDescent="0.25">
      <c r="A932" s="361"/>
      <c r="B932" s="183"/>
      <c r="C932" s="183"/>
      <c r="D932" s="184"/>
      <c r="E932" s="184"/>
      <c r="F932" s="183"/>
      <c r="G932" s="183"/>
      <c r="H932" s="183"/>
      <c r="I932" s="183"/>
      <c r="J932" s="183"/>
      <c r="K932" s="191"/>
      <c r="L932" s="191"/>
    </row>
    <row r="933" spans="1:12" x14ac:dyDescent="0.25">
      <c r="A933" s="361"/>
      <c r="B933" s="183"/>
      <c r="C933" s="183"/>
      <c r="D933" s="184" t="s">
        <v>173</v>
      </c>
      <c r="E933" s="184"/>
      <c r="F933" s="183"/>
      <c r="G933" s="183"/>
      <c r="H933" s="362" t="s">
        <v>244</v>
      </c>
      <c r="I933" s="183"/>
      <c r="J933" s="183"/>
      <c r="K933" s="191">
        <f t="shared" ref="K933:L933" si="170">SUM(K931)</f>
        <v>318770.83333333331</v>
      </c>
      <c r="L933" s="400">
        <f t="shared" si="170"/>
        <v>3825250</v>
      </c>
    </row>
    <row r="934" spans="1:12" x14ac:dyDescent="0.25">
      <c r="A934" s="361"/>
      <c r="B934" s="183"/>
      <c r="C934" s="183"/>
      <c r="D934" s="184"/>
      <c r="E934" s="184"/>
      <c r="F934" s="183"/>
      <c r="G934" s="183"/>
      <c r="H934" s="183"/>
      <c r="I934" s="183"/>
      <c r="J934" s="183"/>
      <c r="K934" s="191"/>
      <c r="L934" s="191"/>
    </row>
    <row r="935" spans="1:12" x14ac:dyDescent="0.25">
      <c r="A935" s="359" t="s">
        <v>82</v>
      </c>
      <c r="B935" s="183"/>
      <c r="C935" s="361">
        <v>2</v>
      </c>
      <c r="D935" s="184" t="s">
        <v>193</v>
      </c>
      <c r="E935" s="184"/>
      <c r="F935" s="183"/>
      <c r="G935" s="183"/>
      <c r="H935" s="183"/>
      <c r="I935" s="183"/>
      <c r="J935" s="183"/>
      <c r="K935" s="184"/>
      <c r="L935" s="191"/>
    </row>
    <row r="936" spans="1:12" x14ac:dyDescent="0.25">
      <c r="A936" s="359" t="s">
        <v>84</v>
      </c>
      <c r="B936" s="183"/>
      <c r="C936" s="361">
        <v>2</v>
      </c>
      <c r="D936" s="184" t="s">
        <v>487</v>
      </c>
      <c r="E936" s="184"/>
      <c r="F936" s="183"/>
      <c r="G936" s="183"/>
      <c r="H936" s="183"/>
      <c r="I936" s="183"/>
      <c r="J936" s="183"/>
      <c r="K936" s="184"/>
      <c r="L936" s="191"/>
    </row>
    <row r="937" spans="1:12" x14ac:dyDescent="0.25">
      <c r="A937" s="359" t="s">
        <v>87</v>
      </c>
      <c r="B937" s="183"/>
      <c r="C937" s="361">
        <v>7</v>
      </c>
      <c r="D937" s="184" t="s">
        <v>488</v>
      </c>
      <c r="E937" s="184"/>
      <c r="F937" s="183"/>
      <c r="G937" s="183"/>
      <c r="H937" s="183"/>
      <c r="I937" s="183"/>
      <c r="J937" s="183"/>
      <c r="K937" s="184"/>
      <c r="L937" s="191"/>
    </row>
    <row r="938" spans="1:12" x14ac:dyDescent="0.25">
      <c r="A938" s="359" t="s">
        <v>90</v>
      </c>
      <c r="B938" s="184"/>
      <c r="C938" s="360" t="s">
        <v>91</v>
      </c>
      <c r="D938" s="184" t="s">
        <v>92</v>
      </c>
      <c r="E938" s="184"/>
      <c r="F938" s="183"/>
      <c r="G938" s="183"/>
      <c r="H938" s="183"/>
      <c r="I938" s="183"/>
      <c r="J938" s="183"/>
      <c r="K938" s="184"/>
      <c r="L938" s="191"/>
    </row>
    <row r="939" spans="1:12" x14ac:dyDescent="0.25">
      <c r="A939" s="359" t="s">
        <v>93</v>
      </c>
      <c r="B939" s="184"/>
      <c r="C939" s="361">
        <v>11</v>
      </c>
      <c r="D939" s="184" t="s">
        <v>489</v>
      </c>
      <c r="E939" s="184"/>
      <c r="F939" s="183"/>
      <c r="G939" s="183"/>
      <c r="H939" s="183"/>
      <c r="I939" s="183"/>
      <c r="J939" s="183"/>
      <c r="K939" s="184"/>
      <c r="L939" s="191"/>
    </row>
    <row r="940" spans="1:12" x14ac:dyDescent="0.25">
      <c r="A940" s="361"/>
      <c r="B940" s="360"/>
      <c r="C940" s="69"/>
      <c r="D940" s="184"/>
      <c r="E940" s="184"/>
      <c r="F940" s="184"/>
      <c r="G940" s="184"/>
      <c r="H940" s="184"/>
      <c r="I940" s="184"/>
      <c r="J940" s="184"/>
      <c r="K940" s="184"/>
      <c r="L940" s="191"/>
    </row>
    <row r="941" spans="1:12" x14ac:dyDescent="0.25">
      <c r="A941" s="183"/>
      <c r="B941" s="360"/>
      <c r="C941" s="364" t="s">
        <v>490</v>
      </c>
      <c r="D941" s="365" t="s">
        <v>96</v>
      </c>
      <c r="E941" s="365" t="s">
        <v>491</v>
      </c>
      <c r="F941" s="365"/>
      <c r="G941" s="184"/>
      <c r="H941" s="184"/>
      <c r="I941" s="184"/>
      <c r="J941" s="184"/>
      <c r="K941" s="184"/>
      <c r="L941" s="191"/>
    </row>
    <row r="942" spans="1:12" x14ac:dyDescent="0.25">
      <c r="A942" s="183"/>
      <c r="B942" s="360"/>
      <c r="C942" s="360"/>
      <c r="D942" s="184"/>
      <c r="E942" s="184"/>
      <c r="F942" s="184"/>
      <c r="G942" s="184"/>
      <c r="H942" s="184"/>
      <c r="I942" s="184"/>
      <c r="J942" s="184"/>
      <c r="K942" s="184"/>
      <c r="L942" s="191"/>
    </row>
    <row r="943" spans="1:12" x14ac:dyDescent="0.25">
      <c r="A943" s="183" t="s">
        <v>99</v>
      </c>
      <c r="B943" s="180" t="s">
        <v>100</v>
      </c>
      <c r="C943" s="179" t="s">
        <v>101</v>
      </c>
      <c r="D943" s="64" t="s">
        <v>102</v>
      </c>
      <c r="E943" s="64"/>
      <c r="F943" s="64"/>
      <c r="G943" s="64"/>
      <c r="H943" s="64"/>
      <c r="I943" s="64"/>
      <c r="J943" s="64"/>
      <c r="K943" s="193">
        <f t="shared" ref="K943:K951" si="171">L943/12</f>
        <v>435772.28</v>
      </c>
      <c r="L943" s="396">
        <v>5229267.3600000003</v>
      </c>
    </row>
    <row r="944" spans="1:12" x14ac:dyDescent="0.25">
      <c r="A944" s="183" t="s">
        <v>99</v>
      </c>
      <c r="B944" s="180" t="s">
        <v>106</v>
      </c>
      <c r="C944" s="179" t="s">
        <v>101</v>
      </c>
      <c r="D944" s="64" t="s">
        <v>107</v>
      </c>
      <c r="E944" s="64"/>
      <c r="F944" s="64"/>
      <c r="G944" s="64"/>
      <c r="H944" s="64"/>
      <c r="I944" s="64"/>
      <c r="J944" s="64"/>
      <c r="K944" s="193">
        <f t="shared" si="171"/>
        <v>72265</v>
      </c>
      <c r="L944" s="396">
        <v>867180</v>
      </c>
    </row>
    <row r="945" spans="1:14" x14ac:dyDescent="0.25">
      <c r="A945" s="183" t="s">
        <v>99</v>
      </c>
      <c r="B945" s="180" t="s">
        <v>108</v>
      </c>
      <c r="C945" s="179" t="s">
        <v>101</v>
      </c>
      <c r="D945" s="64" t="s">
        <v>109</v>
      </c>
      <c r="E945" s="64"/>
      <c r="F945" s="64"/>
      <c r="G945" s="64"/>
      <c r="H945" s="64"/>
      <c r="I945" s="64"/>
      <c r="J945" s="64"/>
      <c r="K945" s="193">
        <f t="shared" si="171"/>
        <v>229264.92</v>
      </c>
      <c r="L945" s="396">
        <v>2751179.04</v>
      </c>
    </row>
    <row r="946" spans="1:14" x14ac:dyDescent="0.25">
      <c r="A946" s="183" t="s">
        <v>99</v>
      </c>
      <c r="B946" s="180" t="s">
        <v>110</v>
      </c>
      <c r="C946" s="179" t="s">
        <v>101</v>
      </c>
      <c r="D946" s="64" t="s">
        <v>111</v>
      </c>
      <c r="E946" s="64"/>
      <c r="F946" s="64"/>
      <c r="G946" s="64"/>
      <c r="H946" s="64"/>
      <c r="I946" s="64"/>
      <c r="J946" s="64"/>
      <c r="K946" s="193">
        <f t="shared" si="171"/>
        <v>7827</v>
      </c>
      <c r="L946" s="396">
        <v>93924</v>
      </c>
    </row>
    <row r="947" spans="1:14" x14ac:dyDescent="0.25">
      <c r="A947" s="183" t="s">
        <v>99</v>
      </c>
      <c r="B947" s="180" t="s">
        <v>112</v>
      </c>
      <c r="C947" s="179" t="s">
        <v>101</v>
      </c>
      <c r="D947" s="64" t="s">
        <v>113</v>
      </c>
      <c r="E947" s="64"/>
      <c r="F947" s="64"/>
      <c r="G947" s="64"/>
      <c r="H947" s="64"/>
      <c r="I947" s="64"/>
      <c r="J947" s="64"/>
      <c r="K947" s="193">
        <f t="shared" si="171"/>
        <v>10853.775833333333</v>
      </c>
      <c r="L947" s="396">
        <v>130245.31</v>
      </c>
    </row>
    <row r="948" spans="1:14" x14ac:dyDescent="0.25">
      <c r="A948" s="183" t="s">
        <v>99</v>
      </c>
      <c r="B948" s="180" t="s">
        <v>114</v>
      </c>
      <c r="C948" s="179" t="s">
        <v>101</v>
      </c>
      <c r="D948" s="64" t="s">
        <v>115</v>
      </c>
      <c r="E948" s="64"/>
      <c r="F948" s="64"/>
      <c r="G948" s="64"/>
      <c r="H948" s="64"/>
      <c r="I948" s="64"/>
      <c r="J948" s="64"/>
      <c r="K948" s="193">
        <f t="shared" si="171"/>
        <v>138750.38916666666</v>
      </c>
      <c r="L948" s="396">
        <v>1665004.67</v>
      </c>
    </row>
    <row r="949" spans="1:14" x14ac:dyDescent="0.25">
      <c r="A949" s="183" t="s">
        <v>99</v>
      </c>
      <c r="B949" s="180" t="s">
        <v>117</v>
      </c>
      <c r="C949" s="179" t="s">
        <v>101</v>
      </c>
      <c r="D949" s="64" t="s">
        <v>118</v>
      </c>
      <c r="E949" s="64"/>
      <c r="F949" s="64"/>
      <c r="G949" s="64"/>
      <c r="H949" s="64"/>
      <c r="I949" s="64"/>
      <c r="J949" s="64"/>
      <c r="K949" s="193">
        <f t="shared" si="171"/>
        <v>169221.88</v>
      </c>
      <c r="L949" s="396">
        <v>2030662.56</v>
      </c>
    </row>
    <row r="950" spans="1:14" x14ac:dyDescent="0.25">
      <c r="A950" s="183" t="s">
        <v>99</v>
      </c>
      <c r="B950" s="180" t="s">
        <v>119</v>
      </c>
      <c r="C950" s="179" t="s">
        <v>101</v>
      </c>
      <c r="D950" s="64" t="s">
        <v>120</v>
      </c>
      <c r="E950" s="64"/>
      <c r="F950" s="64"/>
      <c r="G950" s="64"/>
      <c r="H950" s="64"/>
      <c r="I950" s="64"/>
      <c r="J950" s="64"/>
      <c r="K950" s="193">
        <f t="shared" si="171"/>
        <v>36100</v>
      </c>
      <c r="L950" s="396">
        <v>433200</v>
      </c>
    </row>
    <row r="951" spans="1:14" x14ac:dyDescent="0.25">
      <c r="A951" s="183" t="s">
        <v>99</v>
      </c>
      <c r="B951" s="180" t="s">
        <v>121</v>
      </c>
      <c r="C951" s="180" t="s">
        <v>101</v>
      </c>
      <c r="D951" s="64" t="s">
        <v>122</v>
      </c>
      <c r="E951" s="64"/>
      <c r="F951" s="64"/>
      <c r="G951" s="64"/>
      <c r="H951" s="64"/>
      <c r="I951" s="64"/>
      <c r="J951" s="64"/>
      <c r="K951" s="193">
        <f t="shared" si="171"/>
        <v>24728.333333333332</v>
      </c>
      <c r="L951" s="396">
        <v>296740</v>
      </c>
    </row>
    <row r="952" spans="1:14" x14ac:dyDescent="0.25">
      <c r="A952" s="361"/>
      <c r="B952" s="360"/>
      <c r="C952" s="69"/>
      <c r="D952" s="184" t="s">
        <v>123</v>
      </c>
      <c r="E952" s="184"/>
      <c r="F952" s="184"/>
      <c r="G952" s="184"/>
      <c r="H952" s="184"/>
      <c r="I952" s="184" t="s">
        <v>124</v>
      </c>
      <c r="J952" s="184"/>
      <c r="K952" s="185">
        <f t="shared" ref="K952:L952" si="172">SUM(K943:K951)</f>
        <v>1124783.5783333334</v>
      </c>
      <c r="L952" s="185">
        <f t="shared" si="172"/>
        <v>13497402.940000001</v>
      </c>
    </row>
    <row r="953" spans="1:14" x14ac:dyDescent="0.25">
      <c r="A953" s="361"/>
      <c r="B953" s="360"/>
      <c r="C953" s="69"/>
      <c r="D953" s="184"/>
      <c r="E953" s="184"/>
      <c r="F953" s="184"/>
      <c r="G953" s="184"/>
      <c r="H953" s="184"/>
      <c r="I953" s="184"/>
      <c r="J953" s="184"/>
      <c r="K953" s="184"/>
      <c r="L953" s="191"/>
    </row>
    <row r="954" spans="1:14" x14ac:dyDescent="0.25">
      <c r="A954" s="183" t="s">
        <v>99</v>
      </c>
      <c r="B954" s="180">
        <v>2111</v>
      </c>
      <c r="C954" s="179" t="s">
        <v>101</v>
      </c>
      <c r="D954" s="64" t="s">
        <v>125</v>
      </c>
      <c r="E954" s="184"/>
      <c r="F954" s="184"/>
      <c r="G954" s="184"/>
      <c r="H954" s="184"/>
      <c r="I954" s="184"/>
      <c r="J954" s="184"/>
      <c r="K954" s="74">
        <f t="shared" ref="K954:K959" si="173">L954/12</f>
        <v>5117.333333333333</v>
      </c>
      <c r="L954" s="193">
        <v>61408</v>
      </c>
    </row>
    <row r="955" spans="1:14" x14ac:dyDescent="0.25">
      <c r="A955" s="183" t="s">
        <v>99</v>
      </c>
      <c r="B955" s="180">
        <v>2141</v>
      </c>
      <c r="C955" s="179" t="s">
        <v>101</v>
      </c>
      <c r="D955" s="64" t="s">
        <v>168</v>
      </c>
      <c r="E955" s="184"/>
      <c r="F955" s="184"/>
      <c r="G955" s="184"/>
      <c r="H955" s="184"/>
      <c r="I955" s="184"/>
      <c r="J955" s="184"/>
      <c r="K955" s="74">
        <f t="shared" si="173"/>
        <v>3084.4</v>
      </c>
      <c r="L955" s="193">
        <v>37012.800000000003</v>
      </c>
    </row>
    <row r="956" spans="1:14" x14ac:dyDescent="0.25">
      <c r="A956" s="183" t="s">
        <v>99</v>
      </c>
      <c r="B956" s="180">
        <v>2161</v>
      </c>
      <c r="C956" s="179" t="s">
        <v>101</v>
      </c>
      <c r="D956" s="64" t="s">
        <v>128</v>
      </c>
      <c r="E956" s="184"/>
      <c r="F956" s="184"/>
      <c r="G956" s="184"/>
      <c r="H956" s="184"/>
      <c r="I956" s="184"/>
      <c r="J956" s="184"/>
      <c r="K956" s="74">
        <f t="shared" si="173"/>
        <v>586</v>
      </c>
      <c r="L956" s="193">
        <v>7032</v>
      </c>
    </row>
    <row r="957" spans="1:14" x14ac:dyDescent="0.25">
      <c r="A957" s="183" t="s">
        <v>99</v>
      </c>
      <c r="B957" s="180">
        <v>2441</v>
      </c>
      <c r="C957" s="179" t="s">
        <v>101</v>
      </c>
      <c r="D957" s="64" t="s">
        <v>495</v>
      </c>
      <c r="E957" s="184"/>
      <c r="F957" s="184"/>
      <c r="G957" s="184"/>
      <c r="H957" s="184"/>
      <c r="I957" s="184"/>
      <c r="J957" s="184"/>
      <c r="K957" s="74">
        <f t="shared" si="173"/>
        <v>4400</v>
      </c>
      <c r="L957" s="193">
        <v>52800</v>
      </c>
    </row>
    <row r="958" spans="1:14" x14ac:dyDescent="0.25">
      <c r="A958" s="183" t="s">
        <v>99</v>
      </c>
      <c r="B958" s="180">
        <v>2611</v>
      </c>
      <c r="C958" s="179" t="s">
        <v>101</v>
      </c>
      <c r="D958" s="64" t="s">
        <v>129</v>
      </c>
      <c r="E958" s="184"/>
      <c r="F958" s="184"/>
      <c r="G958" s="184"/>
      <c r="H958" s="184"/>
      <c r="I958" s="184"/>
      <c r="J958" s="184"/>
      <c r="K958" s="74">
        <f t="shared" si="173"/>
        <v>30712.733333333334</v>
      </c>
      <c r="L958" s="193">
        <v>368552.8</v>
      </c>
    </row>
    <row r="959" spans="1:14" x14ac:dyDescent="0.25">
      <c r="A959" s="183" t="s">
        <v>99</v>
      </c>
      <c r="B959" s="180">
        <v>2961</v>
      </c>
      <c r="C959" s="179" t="s">
        <v>101</v>
      </c>
      <c r="D959" s="64" t="s">
        <v>431</v>
      </c>
      <c r="E959" s="184"/>
      <c r="F959" s="184"/>
      <c r="G959" s="184"/>
      <c r="H959" s="184"/>
      <c r="I959" s="184"/>
      <c r="J959" s="184"/>
      <c r="K959" s="74">
        <f t="shared" si="173"/>
        <v>2834</v>
      </c>
      <c r="L959" s="193">
        <v>34008</v>
      </c>
      <c r="N959" s="430"/>
    </row>
    <row r="960" spans="1:14" x14ac:dyDescent="0.25">
      <c r="A960" s="361"/>
      <c r="B960" s="183"/>
      <c r="C960" s="183"/>
      <c r="D960" s="184" t="s">
        <v>123</v>
      </c>
      <c r="E960" s="184"/>
      <c r="F960" s="184"/>
      <c r="G960" s="184"/>
      <c r="H960" s="184"/>
      <c r="I960" s="184" t="s">
        <v>124</v>
      </c>
      <c r="J960" s="184"/>
      <c r="K960" s="384">
        <f>SUM(K954:K959)</f>
        <v>46734.466666666667</v>
      </c>
      <c r="L960" s="185">
        <f>SUM(L954:L959)</f>
        <v>560813.6</v>
      </c>
    </row>
    <row r="961" spans="1:13" x14ac:dyDescent="0.25">
      <c r="A961" s="361"/>
      <c r="B961" s="183"/>
      <c r="C961" s="183"/>
      <c r="D961" s="181"/>
      <c r="E961" s="184"/>
      <c r="F961" s="184"/>
      <c r="G961" s="184"/>
      <c r="H961" s="184"/>
      <c r="I961" s="184"/>
      <c r="J961" s="184"/>
      <c r="K961" s="384"/>
      <c r="L961" s="185"/>
    </row>
    <row r="962" spans="1:13" x14ac:dyDescent="0.25">
      <c r="A962" s="183" t="s">
        <v>99</v>
      </c>
      <c r="B962" s="180">
        <v>3111</v>
      </c>
      <c r="C962" s="180" t="s">
        <v>101</v>
      </c>
      <c r="D962" s="64" t="s">
        <v>152</v>
      </c>
      <c r="E962" s="184"/>
      <c r="F962" s="184"/>
      <c r="G962" s="184"/>
      <c r="H962" s="184"/>
      <c r="I962" s="184"/>
      <c r="J962" s="184"/>
      <c r="K962" s="74">
        <f t="shared" ref="K962:K974" si="174">L962/12</f>
        <v>1133.3333333333333</v>
      </c>
      <c r="L962" s="208">
        <v>13600</v>
      </c>
    </row>
    <row r="963" spans="1:13" x14ac:dyDescent="0.25">
      <c r="A963" s="183" t="s">
        <v>99</v>
      </c>
      <c r="B963" s="180">
        <v>3131</v>
      </c>
      <c r="C963" s="180" t="s">
        <v>101</v>
      </c>
      <c r="D963" s="64" t="s">
        <v>155</v>
      </c>
      <c r="E963" s="184"/>
      <c r="F963" s="184"/>
      <c r="G963" s="184"/>
      <c r="H963" s="184"/>
      <c r="I963" s="184"/>
      <c r="J963" s="184"/>
      <c r="K963" s="74">
        <f t="shared" si="174"/>
        <v>1107.5</v>
      </c>
      <c r="L963" s="208">
        <v>13290</v>
      </c>
    </row>
    <row r="964" spans="1:13" x14ac:dyDescent="0.25">
      <c r="A964" s="183" t="s">
        <v>99</v>
      </c>
      <c r="B964" s="180">
        <v>3141</v>
      </c>
      <c r="C964" s="179" t="s">
        <v>101</v>
      </c>
      <c r="D964" s="64" t="s">
        <v>496</v>
      </c>
      <c r="E964" s="184"/>
      <c r="F964" s="184"/>
      <c r="G964" s="184"/>
      <c r="H964" s="184"/>
      <c r="I964" s="184"/>
      <c r="J964" s="184"/>
      <c r="K964" s="74">
        <f t="shared" si="174"/>
        <v>333.33333333333331</v>
      </c>
      <c r="L964" s="193">
        <v>4000</v>
      </c>
    </row>
    <row r="965" spans="1:13" x14ac:dyDescent="0.25">
      <c r="A965" s="183" t="s">
        <v>99</v>
      </c>
      <c r="B965" s="180">
        <v>3221</v>
      </c>
      <c r="C965" s="179" t="s">
        <v>101</v>
      </c>
      <c r="D965" s="64" t="s">
        <v>160</v>
      </c>
      <c r="E965" s="184"/>
      <c r="F965" s="184"/>
      <c r="G965" s="184"/>
      <c r="H965" s="184"/>
      <c r="I965" s="184"/>
      <c r="J965" s="184"/>
      <c r="K965" s="74">
        <f t="shared" si="174"/>
        <v>69269.583333333328</v>
      </c>
      <c r="L965" s="193">
        <v>831235</v>
      </c>
    </row>
    <row r="966" spans="1:13" x14ac:dyDescent="0.25">
      <c r="A966" s="173" t="s">
        <v>99</v>
      </c>
      <c r="B966" s="66">
        <v>3393</v>
      </c>
      <c r="C966" s="71" t="s">
        <v>101</v>
      </c>
      <c r="D966" s="423" t="s">
        <v>642</v>
      </c>
      <c r="E966" s="174"/>
      <c r="F966" s="174"/>
      <c r="G966" s="174"/>
      <c r="H966" s="174"/>
      <c r="I966" s="174"/>
      <c r="J966" s="174"/>
      <c r="K966" s="73">
        <f t="shared" si="174"/>
        <v>40000</v>
      </c>
      <c r="L966" s="192">
        <v>480000</v>
      </c>
    </row>
    <row r="967" spans="1:13" s="59" customFormat="1" x14ac:dyDescent="0.25">
      <c r="A967" s="173" t="s">
        <v>99</v>
      </c>
      <c r="B967" s="66">
        <v>3351</v>
      </c>
      <c r="C967" s="71" t="s">
        <v>101</v>
      </c>
      <c r="D967" s="65" t="s">
        <v>499</v>
      </c>
      <c r="E967" s="174"/>
      <c r="F967" s="174"/>
      <c r="G967" s="174"/>
      <c r="H967" s="174"/>
      <c r="I967" s="174"/>
      <c r="J967" s="174"/>
      <c r="K967" s="73">
        <f t="shared" si="174"/>
        <v>15692.25</v>
      </c>
      <c r="L967" s="192">
        <v>188307</v>
      </c>
      <c r="M967" s="207"/>
    </row>
    <row r="968" spans="1:13" x14ac:dyDescent="0.25">
      <c r="A968" s="183" t="s">
        <v>99</v>
      </c>
      <c r="B968" s="180">
        <v>3361</v>
      </c>
      <c r="C968" s="179" t="s">
        <v>101</v>
      </c>
      <c r="D968" s="64" t="s">
        <v>136</v>
      </c>
      <c r="E968" s="184"/>
      <c r="F968" s="184"/>
      <c r="G968" s="184"/>
      <c r="H968" s="184"/>
      <c r="I968" s="184"/>
      <c r="J968" s="184"/>
      <c r="K968" s="74">
        <f t="shared" si="174"/>
        <v>9487.5</v>
      </c>
      <c r="L968" s="193">
        <v>113850</v>
      </c>
    </row>
    <row r="969" spans="1:13" x14ac:dyDescent="0.25">
      <c r="A969" s="183" t="s">
        <v>99</v>
      </c>
      <c r="B969" s="180">
        <v>3521</v>
      </c>
      <c r="C969" s="179" t="s">
        <v>101</v>
      </c>
      <c r="D969" s="64" t="s">
        <v>138</v>
      </c>
      <c r="E969" s="184"/>
      <c r="F969" s="184"/>
      <c r="G969" s="184"/>
      <c r="H969" s="184"/>
      <c r="I969" s="184"/>
      <c r="J969" s="184"/>
      <c r="K969" s="74">
        <f t="shared" si="174"/>
        <v>4236.75</v>
      </c>
      <c r="L969" s="193">
        <v>50841</v>
      </c>
    </row>
    <row r="970" spans="1:13" x14ac:dyDescent="0.25">
      <c r="A970" s="183" t="s">
        <v>99</v>
      </c>
      <c r="B970" s="180">
        <v>3571</v>
      </c>
      <c r="C970" s="179" t="s">
        <v>101</v>
      </c>
      <c r="D970" s="64" t="s">
        <v>271</v>
      </c>
      <c r="E970" s="184"/>
      <c r="F970" s="184"/>
      <c r="G970" s="184"/>
      <c r="H970" s="184"/>
      <c r="I970" s="184"/>
      <c r="J970" s="184"/>
      <c r="K970" s="74">
        <f t="shared" si="174"/>
        <v>3281.25</v>
      </c>
      <c r="L970" s="193">
        <v>39375</v>
      </c>
    </row>
    <row r="971" spans="1:13" x14ac:dyDescent="0.25">
      <c r="A971" s="183" t="s">
        <v>99</v>
      </c>
      <c r="B971" s="180">
        <v>3711</v>
      </c>
      <c r="C971" s="179" t="s">
        <v>101</v>
      </c>
      <c r="D971" s="64" t="s">
        <v>140</v>
      </c>
      <c r="E971" s="184"/>
      <c r="F971" s="184"/>
      <c r="G971" s="184"/>
      <c r="H971" s="184"/>
      <c r="I971" s="184"/>
      <c r="J971" s="184"/>
      <c r="K971" s="74">
        <f t="shared" si="174"/>
        <v>1275</v>
      </c>
      <c r="L971" s="193">
        <v>15300</v>
      </c>
    </row>
    <row r="972" spans="1:13" x14ac:dyDescent="0.25">
      <c r="A972" s="69" t="s">
        <v>99</v>
      </c>
      <c r="B972" s="180">
        <v>3721</v>
      </c>
      <c r="C972" s="179" t="s">
        <v>101</v>
      </c>
      <c r="D972" s="64" t="s">
        <v>142</v>
      </c>
      <c r="E972" s="184"/>
      <c r="F972" s="184"/>
      <c r="G972" s="184"/>
      <c r="H972" s="184"/>
      <c r="I972" s="184"/>
      <c r="J972" s="184"/>
      <c r="K972" s="74">
        <f t="shared" si="174"/>
        <v>1562.5</v>
      </c>
      <c r="L972" s="193">
        <v>18750</v>
      </c>
    </row>
    <row r="973" spans="1:13" x14ac:dyDescent="0.25">
      <c r="A973" s="183" t="s">
        <v>99</v>
      </c>
      <c r="B973" s="180">
        <v>3751</v>
      </c>
      <c r="C973" s="179" t="s">
        <v>101</v>
      </c>
      <c r="D973" s="64" t="s">
        <v>144</v>
      </c>
      <c r="E973" s="184"/>
      <c r="F973" s="184"/>
      <c r="G973" s="184"/>
      <c r="H973" s="184"/>
      <c r="I973" s="184"/>
      <c r="J973" s="184"/>
      <c r="K973" s="74">
        <f t="shared" si="174"/>
        <v>2330.75</v>
      </c>
      <c r="L973" s="193">
        <v>27969</v>
      </c>
    </row>
    <row r="974" spans="1:13" s="59" customFormat="1" x14ac:dyDescent="0.25">
      <c r="A974" s="173" t="s">
        <v>99</v>
      </c>
      <c r="B974" s="66">
        <v>3821</v>
      </c>
      <c r="C974" s="71" t="s">
        <v>101</v>
      </c>
      <c r="D974" s="65" t="s">
        <v>167</v>
      </c>
      <c r="E974" s="174"/>
      <c r="F974" s="174"/>
      <c r="G974" s="174"/>
      <c r="H974" s="174"/>
      <c r="I974" s="174"/>
      <c r="J974" s="174"/>
      <c r="K974" s="74">
        <f t="shared" si="174"/>
        <v>74668.25</v>
      </c>
      <c r="L974" s="192">
        <v>896019</v>
      </c>
      <c r="M974" s="207"/>
    </row>
    <row r="975" spans="1:13" x14ac:dyDescent="0.25">
      <c r="A975" s="361"/>
      <c r="B975" s="183"/>
      <c r="C975" s="183"/>
      <c r="D975" s="184" t="s">
        <v>123</v>
      </c>
      <c r="E975" s="184"/>
      <c r="F975" s="184"/>
      <c r="G975" s="184"/>
      <c r="H975" s="184"/>
      <c r="I975" s="184" t="s">
        <v>124</v>
      </c>
      <c r="J975" s="184"/>
      <c r="K975" s="384">
        <f>SUM(K962:K974)</f>
        <v>224378</v>
      </c>
      <c r="L975" s="185">
        <f>SUM(L962:L974)</f>
        <v>2692536</v>
      </c>
    </row>
    <row r="976" spans="1:13" x14ac:dyDescent="0.25">
      <c r="A976" s="361"/>
      <c r="B976" s="183"/>
      <c r="C976" s="183"/>
      <c r="D976" s="184"/>
      <c r="E976" s="184"/>
      <c r="F976" s="184"/>
      <c r="G976" s="184"/>
      <c r="H976" s="184"/>
      <c r="I976" s="184"/>
      <c r="J976" s="184"/>
      <c r="K976" s="191"/>
      <c r="L976" s="185"/>
    </row>
    <row r="977" spans="1:12" x14ac:dyDescent="0.25">
      <c r="A977" s="361"/>
      <c r="B977" s="183"/>
      <c r="C977" s="183"/>
      <c r="D977" s="184" t="s">
        <v>146</v>
      </c>
      <c r="E977" s="184"/>
      <c r="F977" s="184"/>
      <c r="G977" s="184"/>
      <c r="H977" s="184"/>
      <c r="I977" s="184" t="s">
        <v>186</v>
      </c>
      <c r="J977" s="184"/>
      <c r="K977" s="191">
        <f>SUM(K975,K960,K952)</f>
        <v>1395896.0449999999</v>
      </c>
      <c r="L977" s="191">
        <f>SUM(L975,L960,L952)</f>
        <v>16750752.540000001</v>
      </c>
    </row>
    <row r="978" spans="1:12" x14ac:dyDescent="0.25">
      <c r="A978" s="361"/>
      <c r="B978" s="183"/>
      <c r="C978" s="183"/>
      <c r="D978" s="361"/>
      <c r="E978" s="184"/>
      <c r="F978" s="184"/>
      <c r="G978" s="184"/>
      <c r="H978" s="184"/>
      <c r="I978" s="184"/>
      <c r="J978" s="184"/>
      <c r="K978" s="184"/>
      <c r="L978" s="191"/>
    </row>
    <row r="979" spans="1:12" x14ac:dyDescent="0.25">
      <c r="A979" s="359" t="s">
        <v>82</v>
      </c>
      <c r="B979" s="183"/>
      <c r="C979" s="361">
        <v>2</v>
      </c>
      <c r="D979" s="184" t="s">
        <v>193</v>
      </c>
      <c r="E979" s="184"/>
      <c r="F979" s="184"/>
      <c r="G979" s="184"/>
      <c r="H979" s="184"/>
      <c r="I979" s="184"/>
      <c r="J979" s="184"/>
      <c r="K979" s="184"/>
      <c r="L979" s="191"/>
    </row>
    <row r="980" spans="1:12" x14ac:dyDescent="0.25">
      <c r="A980" s="359" t="s">
        <v>84</v>
      </c>
      <c r="B980" s="183"/>
      <c r="C980" s="361">
        <v>2</v>
      </c>
      <c r="D980" s="184" t="s">
        <v>487</v>
      </c>
      <c r="E980" s="184"/>
      <c r="F980" s="184"/>
      <c r="G980" s="184"/>
      <c r="H980" s="184"/>
      <c r="I980" s="184"/>
      <c r="J980" s="184"/>
      <c r="K980" s="184"/>
      <c r="L980" s="191"/>
    </row>
    <row r="981" spans="1:12" x14ac:dyDescent="0.25">
      <c r="A981" s="359" t="s">
        <v>87</v>
      </c>
      <c r="B981" s="183"/>
      <c r="C981" s="361">
        <v>7</v>
      </c>
      <c r="D981" s="184" t="s">
        <v>488</v>
      </c>
      <c r="E981" s="184"/>
      <c r="F981" s="184"/>
      <c r="G981" s="184"/>
      <c r="H981" s="184"/>
      <c r="I981" s="184"/>
      <c r="J981" s="184"/>
      <c r="K981" s="184"/>
      <c r="L981" s="191"/>
    </row>
    <row r="982" spans="1:12" x14ac:dyDescent="0.25">
      <c r="A982" s="359" t="s">
        <v>90</v>
      </c>
      <c r="B982" s="184"/>
      <c r="C982" s="360" t="s">
        <v>91</v>
      </c>
      <c r="D982" s="184" t="s">
        <v>92</v>
      </c>
      <c r="E982" s="184"/>
      <c r="F982" s="184"/>
      <c r="G982" s="184"/>
      <c r="H982" s="184"/>
      <c r="I982" s="184"/>
      <c r="J982" s="184"/>
      <c r="K982" s="184"/>
      <c r="L982" s="191"/>
    </row>
    <row r="983" spans="1:12" x14ac:dyDescent="0.25">
      <c r="A983" s="359" t="s">
        <v>93</v>
      </c>
      <c r="B983" s="184"/>
      <c r="C983" s="361">
        <v>11</v>
      </c>
      <c r="D983" s="184" t="s">
        <v>489</v>
      </c>
      <c r="E983" s="184"/>
      <c r="F983" s="184"/>
      <c r="G983" s="184"/>
      <c r="H983" s="184"/>
      <c r="I983" s="184"/>
      <c r="J983" s="184"/>
      <c r="K983" s="184"/>
      <c r="L983" s="191"/>
    </row>
    <row r="984" spans="1:12" x14ac:dyDescent="0.25">
      <c r="A984" s="361"/>
      <c r="B984" s="183"/>
      <c r="C984" s="183"/>
      <c r="D984" s="361"/>
      <c r="E984" s="184"/>
      <c r="F984" s="184"/>
      <c r="G984" s="184"/>
      <c r="H984" s="184"/>
      <c r="I984" s="184"/>
      <c r="J984" s="184"/>
      <c r="K984" s="184"/>
      <c r="L984" s="191"/>
    </row>
    <row r="985" spans="1:12" x14ac:dyDescent="0.25">
      <c r="A985" s="361"/>
      <c r="B985" s="183"/>
      <c r="C985" s="399">
        <v>210200</v>
      </c>
      <c r="D985" s="365" t="s">
        <v>96</v>
      </c>
      <c r="E985" s="365" t="s">
        <v>502</v>
      </c>
      <c r="F985" s="365"/>
      <c r="G985" s="184"/>
      <c r="H985" s="184"/>
      <c r="I985" s="184"/>
      <c r="J985" s="184"/>
      <c r="K985" s="184"/>
      <c r="L985" s="191"/>
    </row>
    <row r="986" spans="1:12" x14ac:dyDescent="0.25">
      <c r="A986" s="361"/>
      <c r="B986" s="183"/>
      <c r="C986" s="361"/>
      <c r="D986" s="184"/>
      <c r="E986" s="184"/>
      <c r="F986" s="184"/>
      <c r="G986" s="184"/>
      <c r="H986" s="184"/>
      <c r="I986" s="184"/>
      <c r="J986" s="184"/>
      <c r="K986" s="184"/>
      <c r="L986" s="191"/>
    </row>
    <row r="987" spans="1:12" x14ac:dyDescent="0.25">
      <c r="A987" s="183" t="s">
        <v>99</v>
      </c>
      <c r="B987" s="180" t="s">
        <v>100</v>
      </c>
      <c r="C987" s="180" t="s">
        <v>101</v>
      </c>
      <c r="D987" s="64" t="s">
        <v>102</v>
      </c>
      <c r="E987" s="64"/>
      <c r="F987" s="64"/>
      <c r="G987" s="64"/>
      <c r="H987" s="64"/>
      <c r="I987" s="64"/>
      <c r="J987" s="64"/>
      <c r="K987" s="193">
        <f t="shared" ref="K987:K995" si="175">L987/12</f>
        <v>180942.72</v>
      </c>
      <c r="L987" s="396">
        <v>2171312.64</v>
      </c>
    </row>
    <row r="988" spans="1:12" x14ac:dyDescent="0.25">
      <c r="A988" s="183" t="s">
        <v>99</v>
      </c>
      <c r="B988" s="180" t="s">
        <v>106</v>
      </c>
      <c r="C988" s="180" t="s">
        <v>101</v>
      </c>
      <c r="D988" s="64" t="s">
        <v>107</v>
      </c>
      <c r="E988" s="64"/>
      <c r="F988" s="64"/>
      <c r="G988" s="64"/>
      <c r="H988" s="64"/>
      <c r="I988" s="64"/>
      <c r="J988" s="64"/>
      <c r="K988" s="193">
        <f t="shared" si="175"/>
        <v>25090</v>
      </c>
      <c r="L988" s="396">
        <v>301080</v>
      </c>
    </row>
    <row r="989" spans="1:12" x14ac:dyDescent="0.25">
      <c r="A989" s="183" t="s">
        <v>99</v>
      </c>
      <c r="B989" s="180" t="s">
        <v>108</v>
      </c>
      <c r="C989" s="180" t="s">
        <v>101</v>
      </c>
      <c r="D989" s="64" t="s">
        <v>109</v>
      </c>
      <c r="E989" s="64"/>
      <c r="F989" s="64"/>
      <c r="G989" s="64"/>
      <c r="H989" s="64"/>
      <c r="I989" s="64"/>
      <c r="J989" s="64"/>
      <c r="K989" s="193">
        <f t="shared" si="175"/>
        <v>9796.44</v>
      </c>
      <c r="L989" s="396">
        <v>117557.28</v>
      </c>
    </row>
    <row r="990" spans="1:12" x14ac:dyDescent="0.25">
      <c r="A990" s="183" t="s">
        <v>99</v>
      </c>
      <c r="B990" s="180" t="s">
        <v>110</v>
      </c>
      <c r="C990" s="180" t="s">
        <v>101</v>
      </c>
      <c r="D990" s="64" t="s">
        <v>111</v>
      </c>
      <c r="E990" s="64"/>
      <c r="F990" s="64"/>
      <c r="G990" s="64"/>
      <c r="H990" s="64"/>
      <c r="I990" s="64"/>
      <c r="J990" s="64"/>
      <c r="K990" s="193">
        <f t="shared" si="175"/>
        <v>4958</v>
      </c>
      <c r="L990" s="396">
        <v>59496</v>
      </c>
    </row>
    <row r="991" spans="1:12" x14ac:dyDescent="0.25">
      <c r="A991" s="183" t="s">
        <v>99</v>
      </c>
      <c r="B991" s="180" t="s">
        <v>112</v>
      </c>
      <c r="C991" s="180" t="s">
        <v>101</v>
      </c>
      <c r="D991" s="64" t="s">
        <v>113</v>
      </c>
      <c r="E991" s="64"/>
      <c r="F991" s="64"/>
      <c r="G991" s="64"/>
      <c r="H991" s="64"/>
      <c r="I991" s="64"/>
      <c r="J991" s="64"/>
      <c r="K991" s="193">
        <f t="shared" si="175"/>
        <v>4464.0316666666668</v>
      </c>
      <c r="L991" s="396">
        <v>53568.38</v>
      </c>
    </row>
    <row r="992" spans="1:12" x14ac:dyDescent="0.25">
      <c r="A992" s="183" t="s">
        <v>99</v>
      </c>
      <c r="B992" s="180" t="s">
        <v>114</v>
      </c>
      <c r="C992" s="180" t="s">
        <v>101</v>
      </c>
      <c r="D992" s="64" t="s">
        <v>115</v>
      </c>
      <c r="E992" s="64"/>
      <c r="F992" s="64"/>
      <c r="G992" s="64"/>
      <c r="H992" s="64"/>
      <c r="I992" s="64"/>
      <c r="J992" s="64"/>
      <c r="K992" s="193">
        <f t="shared" si="175"/>
        <v>40210.316666666666</v>
      </c>
      <c r="L992" s="396">
        <v>482523.8</v>
      </c>
    </row>
    <row r="993" spans="1:12" x14ac:dyDescent="0.25">
      <c r="A993" s="183" t="s">
        <v>99</v>
      </c>
      <c r="B993" s="180" t="s">
        <v>117</v>
      </c>
      <c r="C993" s="180" t="s">
        <v>101</v>
      </c>
      <c r="D993" s="64" t="s">
        <v>118</v>
      </c>
      <c r="E993" s="64"/>
      <c r="F993" s="64"/>
      <c r="G993" s="64"/>
      <c r="H993" s="64"/>
      <c r="I993" s="64"/>
      <c r="J993" s="64"/>
      <c r="K993" s="193">
        <f t="shared" si="175"/>
        <v>25535.7</v>
      </c>
      <c r="L993" s="396">
        <v>306428.40000000002</v>
      </c>
    </row>
    <row r="994" spans="1:12" x14ac:dyDescent="0.25">
      <c r="A994" s="183" t="s">
        <v>99</v>
      </c>
      <c r="B994" s="180" t="s">
        <v>119</v>
      </c>
      <c r="C994" s="180" t="s">
        <v>101</v>
      </c>
      <c r="D994" s="64" t="s">
        <v>120</v>
      </c>
      <c r="E994" s="64"/>
      <c r="F994" s="64"/>
      <c r="G994" s="64"/>
      <c r="H994" s="64"/>
      <c r="I994" s="64"/>
      <c r="J994" s="64"/>
      <c r="K994" s="193">
        <f t="shared" si="175"/>
        <v>17100</v>
      </c>
      <c r="L994" s="396">
        <v>205200</v>
      </c>
    </row>
    <row r="995" spans="1:12" x14ac:dyDescent="0.25">
      <c r="A995" s="183" t="s">
        <v>99</v>
      </c>
      <c r="B995" s="180" t="s">
        <v>121</v>
      </c>
      <c r="C995" s="180" t="s">
        <v>101</v>
      </c>
      <c r="D995" s="64" t="s">
        <v>122</v>
      </c>
      <c r="E995" s="64"/>
      <c r="F995" s="64"/>
      <c r="G995" s="64"/>
      <c r="H995" s="64"/>
      <c r="I995" s="64"/>
      <c r="J995" s="64"/>
      <c r="K995" s="193">
        <f t="shared" si="175"/>
        <v>7695</v>
      </c>
      <c r="L995" s="396">
        <v>92340</v>
      </c>
    </row>
    <row r="996" spans="1:12" x14ac:dyDescent="0.25">
      <c r="A996" s="361"/>
      <c r="B996" s="183"/>
      <c r="C996" s="183"/>
      <c r="D996" s="184" t="s">
        <v>123</v>
      </c>
      <c r="E996" s="184"/>
      <c r="F996" s="184"/>
      <c r="G996" s="184"/>
      <c r="H996" s="184"/>
      <c r="I996" s="184" t="s">
        <v>124</v>
      </c>
      <c r="J996" s="184"/>
      <c r="K996" s="185">
        <f t="shared" ref="K996:L996" si="176">SUM(K987:K995)</f>
        <v>315792.20833333337</v>
      </c>
      <c r="L996" s="185">
        <f t="shared" si="176"/>
        <v>3789506.4999999995</v>
      </c>
    </row>
    <row r="997" spans="1:12" ht="9.75" customHeight="1" x14ac:dyDescent="0.25">
      <c r="A997" s="361"/>
      <c r="B997" s="183"/>
      <c r="C997" s="183"/>
      <c r="D997" s="184"/>
      <c r="E997" s="184"/>
      <c r="F997" s="184"/>
      <c r="G997" s="184"/>
      <c r="H997" s="184"/>
      <c r="I997" s="184"/>
      <c r="J997" s="184"/>
      <c r="K997" s="184"/>
      <c r="L997" s="191"/>
    </row>
    <row r="998" spans="1:12" x14ac:dyDescent="0.25">
      <c r="A998" s="183" t="s">
        <v>99</v>
      </c>
      <c r="B998" s="180">
        <v>2111</v>
      </c>
      <c r="C998" s="180" t="s">
        <v>101</v>
      </c>
      <c r="D998" s="64" t="s">
        <v>125</v>
      </c>
      <c r="E998" s="184"/>
      <c r="F998" s="184"/>
      <c r="G998" s="184"/>
      <c r="H998" s="184"/>
      <c r="I998" s="184"/>
      <c r="J998" s="184"/>
      <c r="K998" s="74">
        <f t="shared" ref="K998:K1000" si="177">L998/12</f>
        <v>2409</v>
      </c>
      <c r="L998" s="193">
        <v>28908</v>
      </c>
    </row>
    <row r="999" spans="1:12" x14ac:dyDescent="0.25">
      <c r="A999" s="183" t="s">
        <v>99</v>
      </c>
      <c r="B999" s="180">
        <v>2141</v>
      </c>
      <c r="C999" s="180" t="s">
        <v>101</v>
      </c>
      <c r="D999" s="64" t="s">
        <v>168</v>
      </c>
      <c r="E999" s="184"/>
      <c r="F999" s="184"/>
      <c r="G999" s="184"/>
      <c r="H999" s="184"/>
      <c r="I999" s="184"/>
      <c r="J999" s="184"/>
      <c r="K999" s="74">
        <f t="shared" si="177"/>
        <v>948</v>
      </c>
      <c r="L999" s="193">
        <v>11376</v>
      </c>
    </row>
    <row r="1000" spans="1:12" x14ac:dyDescent="0.25">
      <c r="A1000" s="183" t="s">
        <v>99</v>
      </c>
      <c r="B1000" s="180">
        <v>2161</v>
      </c>
      <c r="C1000" s="180" t="s">
        <v>101</v>
      </c>
      <c r="D1000" s="64" t="s">
        <v>128</v>
      </c>
      <c r="E1000" s="184"/>
      <c r="F1000" s="184"/>
      <c r="G1000" s="184"/>
      <c r="H1000" s="184"/>
      <c r="I1000" s="184"/>
      <c r="J1000" s="184"/>
      <c r="K1000" s="74">
        <f t="shared" si="177"/>
        <v>1182.3333333333333</v>
      </c>
      <c r="L1000" s="193">
        <v>14188</v>
      </c>
    </row>
    <row r="1001" spans="1:12" x14ac:dyDescent="0.25">
      <c r="A1001" s="361"/>
      <c r="B1001" s="183"/>
      <c r="C1001" s="183"/>
      <c r="D1001" s="184" t="s">
        <v>123</v>
      </c>
      <c r="E1001" s="184"/>
      <c r="F1001" s="184"/>
      <c r="G1001" s="184"/>
      <c r="H1001" s="184"/>
      <c r="I1001" s="184" t="s">
        <v>124</v>
      </c>
      <c r="J1001" s="184"/>
      <c r="K1001" s="384">
        <f t="shared" ref="K1001:L1001" si="178">SUM(K998:K1000)</f>
        <v>4539.333333333333</v>
      </c>
      <c r="L1001" s="185">
        <f t="shared" si="178"/>
        <v>54472</v>
      </c>
    </row>
    <row r="1002" spans="1:12" ht="10.5" customHeight="1" x14ac:dyDescent="0.25">
      <c r="A1002" s="361"/>
      <c r="B1002" s="183"/>
      <c r="C1002" s="183"/>
      <c r="D1002" s="181"/>
      <c r="E1002" s="184"/>
      <c r="F1002" s="184"/>
      <c r="G1002" s="184"/>
      <c r="H1002" s="184"/>
      <c r="I1002" s="184"/>
      <c r="J1002" s="184"/>
      <c r="K1002" s="384"/>
      <c r="L1002" s="185"/>
    </row>
    <row r="1003" spans="1:12" x14ac:dyDescent="0.25">
      <c r="A1003" s="183" t="s">
        <v>99</v>
      </c>
      <c r="B1003" s="180">
        <v>3141</v>
      </c>
      <c r="C1003" s="180" t="s">
        <v>101</v>
      </c>
      <c r="D1003" s="64" t="s">
        <v>156</v>
      </c>
      <c r="E1003" s="184"/>
      <c r="F1003" s="184"/>
      <c r="G1003" s="184"/>
      <c r="H1003" s="184"/>
      <c r="I1003" s="184"/>
      <c r="J1003" s="184"/>
      <c r="K1003" s="74">
        <f t="shared" ref="K1003:K1005" si="179">L1003/12</f>
        <v>973.33333333333337</v>
      </c>
      <c r="L1003" s="193">
        <v>11680</v>
      </c>
    </row>
    <row r="1004" spans="1:12" x14ac:dyDescent="0.25">
      <c r="A1004" s="183" t="s">
        <v>99</v>
      </c>
      <c r="B1004" s="180">
        <v>3361</v>
      </c>
      <c r="C1004" s="180" t="s">
        <v>101</v>
      </c>
      <c r="D1004" s="64" t="s">
        <v>136</v>
      </c>
      <c r="E1004" s="184"/>
      <c r="F1004" s="184"/>
      <c r="G1004" s="184"/>
      <c r="H1004" s="184"/>
      <c r="I1004" s="184"/>
      <c r="J1004" s="184"/>
      <c r="K1004" s="74">
        <f t="shared" si="179"/>
        <v>1118.5</v>
      </c>
      <c r="L1004" s="193">
        <v>13422</v>
      </c>
    </row>
    <row r="1005" spans="1:12" x14ac:dyDescent="0.25">
      <c r="A1005" s="183" t="s">
        <v>99</v>
      </c>
      <c r="B1005" s="180">
        <v>3521</v>
      </c>
      <c r="C1005" s="180" t="s">
        <v>101</v>
      </c>
      <c r="D1005" s="64" t="s">
        <v>138</v>
      </c>
      <c r="E1005" s="184"/>
      <c r="F1005" s="184"/>
      <c r="G1005" s="184"/>
      <c r="H1005" s="184"/>
      <c r="I1005" s="184"/>
      <c r="J1005" s="184"/>
      <c r="K1005" s="74">
        <f t="shared" si="179"/>
        <v>1265.25</v>
      </c>
      <c r="L1005" s="193">
        <v>15183</v>
      </c>
    </row>
    <row r="1006" spans="1:12" x14ac:dyDescent="0.25">
      <c r="A1006" s="361"/>
      <c r="B1006" s="183"/>
      <c r="C1006" s="183"/>
      <c r="D1006" s="184" t="s">
        <v>123</v>
      </c>
      <c r="E1006" s="184"/>
      <c r="F1006" s="184"/>
      <c r="G1006" s="184"/>
      <c r="H1006" s="184"/>
      <c r="I1006" s="184" t="s">
        <v>124</v>
      </c>
      <c r="J1006" s="184"/>
      <c r="K1006" s="384">
        <f>SUM(K1003:K1005)</f>
        <v>3357.0833333333335</v>
      </c>
      <c r="L1006" s="185">
        <f>SUM(L1003:L1005)</f>
        <v>40285</v>
      </c>
    </row>
    <row r="1007" spans="1:12" ht="15" customHeight="1" x14ac:dyDescent="0.25">
      <c r="A1007" s="361"/>
      <c r="B1007" s="183"/>
      <c r="C1007" s="183"/>
      <c r="D1007" s="184"/>
      <c r="E1007" s="184"/>
      <c r="F1007" s="184"/>
      <c r="G1007" s="184"/>
      <c r="H1007" s="184"/>
      <c r="I1007" s="184"/>
      <c r="J1007" s="184"/>
      <c r="K1007" s="384"/>
      <c r="L1007" s="185"/>
    </row>
    <row r="1008" spans="1:12" x14ac:dyDescent="0.25">
      <c r="A1008" s="361"/>
      <c r="B1008" s="183"/>
      <c r="C1008" s="391"/>
      <c r="D1008" s="184" t="s">
        <v>146</v>
      </c>
      <c r="E1008" s="184"/>
      <c r="F1008" s="184"/>
      <c r="G1008" s="184"/>
      <c r="H1008" s="184"/>
      <c r="I1008" s="184" t="s">
        <v>186</v>
      </c>
      <c r="J1008" s="184"/>
      <c r="K1008" s="191">
        <f>SUM(K1006,K1001,K996)</f>
        <v>323688.62500000006</v>
      </c>
      <c r="L1008" s="191">
        <f>SUM(L1006,L1001,L996)</f>
        <v>3884263.4999999995</v>
      </c>
    </row>
    <row r="1009" spans="1:12" x14ac:dyDescent="0.25">
      <c r="A1009" s="361"/>
      <c r="B1009" s="183"/>
      <c r="C1009" s="391"/>
      <c r="D1009" s="421"/>
      <c r="E1009" s="184"/>
      <c r="F1009" s="184"/>
      <c r="G1009" s="184"/>
      <c r="H1009" s="184"/>
      <c r="I1009" s="184"/>
      <c r="J1009" s="184"/>
      <c r="K1009" s="184"/>
      <c r="L1009" s="191"/>
    </row>
    <row r="1010" spans="1:12" x14ac:dyDescent="0.25">
      <c r="A1010" s="359" t="s">
        <v>82</v>
      </c>
      <c r="B1010" s="183"/>
      <c r="C1010" s="361">
        <v>2</v>
      </c>
      <c r="D1010" s="184" t="s">
        <v>193</v>
      </c>
      <c r="E1010" s="181"/>
      <c r="F1010" s="181"/>
      <c r="G1010" s="181"/>
      <c r="H1010" s="181"/>
      <c r="I1010" s="181"/>
      <c r="J1010" s="181"/>
      <c r="K1010" s="181"/>
      <c r="L1010" s="74"/>
    </row>
    <row r="1011" spans="1:12" x14ac:dyDescent="0.25">
      <c r="A1011" s="359" t="s">
        <v>84</v>
      </c>
      <c r="B1011" s="183"/>
      <c r="C1011" s="361">
        <v>2</v>
      </c>
      <c r="D1011" s="184" t="s">
        <v>487</v>
      </c>
      <c r="E1011" s="181"/>
      <c r="F1011" s="181"/>
      <c r="G1011" s="181"/>
      <c r="H1011" s="181"/>
      <c r="I1011" s="181"/>
      <c r="J1011" s="181"/>
      <c r="K1011" s="181"/>
      <c r="L1011" s="74"/>
    </row>
    <row r="1012" spans="1:12" x14ac:dyDescent="0.25">
      <c r="A1012" s="359" t="s">
        <v>87</v>
      </c>
      <c r="B1012" s="183"/>
      <c r="C1012" s="361">
        <v>7</v>
      </c>
      <c r="D1012" s="184" t="s">
        <v>488</v>
      </c>
      <c r="E1012" s="181"/>
      <c r="F1012" s="181"/>
      <c r="G1012" s="181"/>
      <c r="H1012" s="181"/>
      <c r="I1012" s="181"/>
      <c r="J1012" s="181"/>
      <c r="K1012" s="181"/>
      <c r="L1012" s="74"/>
    </row>
    <row r="1013" spans="1:12" x14ac:dyDescent="0.25">
      <c r="A1013" s="359" t="s">
        <v>90</v>
      </c>
      <c r="B1013" s="184"/>
      <c r="C1013" s="360" t="s">
        <v>91</v>
      </c>
      <c r="D1013" s="184" t="s">
        <v>92</v>
      </c>
      <c r="E1013" s="181"/>
      <c r="F1013" s="181"/>
      <c r="G1013" s="181"/>
      <c r="H1013" s="181"/>
      <c r="I1013" s="181"/>
      <c r="J1013" s="181"/>
      <c r="K1013" s="181"/>
      <c r="L1013" s="74"/>
    </row>
    <row r="1014" spans="1:12" x14ac:dyDescent="0.25">
      <c r="A1014" s="359" t="s">
        <v>93</v>
      </c>
      <c r="B1014" s="184"/>
      <c r="C1014" s="361">
        <v>11</v>
      </c>
      <c r="D1014" s="184" t="s">
        <v>489</v>
      </c>
      <c r="E1014" s="181"/>
      <c r="F1014" s="181"/>
      <c r="G1014" s="181"/>
      <c r="H1014" s="181"/>
      <c r="I1014" s="181"/>
      <c r="J1014" s="181"/>
      <c r="K1014" s="181"/>
      <c r="L1014" s="74"/>
    </row>
    <row r="1015" spans="1:12" x14ac:dyDescent="0.25">
      <c r="A1015" s="360"/>
      <c r="B1015" s="184"/>
      <c r="C1015" s="360"/>
      <c r="D1015" s="184"/>
      <c r="E1015" s="181"/>
      <c r="F1015" s="181"/>
      <c r="G1015" s="181"/>
      <c r="H1015" s="181"/>
      <c r="I1015" s="181"/>
      <c r="J1015" s="181"/>
      <c r="K1015" s="181"/>
      <c r="L1015" s="74"/>
    </row>
    <row r="1016" spans="1:12" x14ac:dyDescent="0.25">
      <c r="A1016" s="361"/>
      <c r="B1016" s="183"/>
      <c r="C1016" s="399">
        <v>210300</v>
      </c>
      <c r="D1016" s="365" t="s">
        <v>96</v>
      </c>
      <c r="E1016" s="365" t="s">
        <v>509</v>
      </c>
      <c r="F1016" s="184"/>
      <c r="G1016" s="184"/>
      <c r="H1016" s="184"/>
      <c r="I1016" s="184"/>
      <c r="J1016" s="184"/>
      <c r="K1016" s="184"/>
      <c r="L1016" s="191"/>
    </row>
    <row r="1017" spans="1:12" x14ac:dyDescent="0.25">
      <c r="A1017" s="361"/>
      <c r="B1017" s="183"/>
      <c r="C1017" s="399"/>
      <c r="D1017" s="365"/>
      <c r="E1017" s="365"/>
      <c r="F1017" s="184"/>
      <c r="G1017" s="184"/>
      <c r="H1017" s="184"/>
      <c r="I1017" s="184"/>
      <c r="J1017" s="184"/>
      <c r="K1017" s="184"/>
      <c r="L1017" s="191"/>
    </row>
    <row r="1018" spans="1:12" x14ac:dyDescent="0.25">
      <c r="A1018" s="183" t="s">
        <v>99</v>
      </c>
      <c r="B1018" s="180" t="s">
        <v>100</v>
      </c>
      <c r="C1018" s="180" t="s">
        <v>101</v>
      </c>
      <c r="D1018" s="64" t="s">
        <v>102</v>
      </c>
      <c r="E1018" s="64"/>
      <c r="F1018" s="64"/>
      <c r="G1018" s="64"/>
      <c r="H1018" s="64"/>
      <c r="I1018" s="64"/>
      <c r="J1018" s="64"/>
      <c r="K1018" s="193">
        <f t="shared" ref="K1018:K1026" si="180">L1018/12</f>
        <v>573689.28</v>
      </c>
      <c r="L1018" s="396">
        <v>6884271.3600000003</v>
      </c>
    </row>
    <row r="1019" spans="1:12" x14ac:dyDescent="0.25">
      <c r="A1019" s="183" t="s">
        <v>99</v>
      </c>
      <c r="B1019" s="180" t="s">
        <v>106</v>
      </c>
      <c r="C1019" s="180" t="s">
        <v>101</v>
      </c>
      <c r="D1019" s="64" t="s">
        <v>107</v>
      </c>
      <c r="E1019" s="64"/>
      <c r="F1019" s="64"/>
      <c r="G1019" s="64"/>
      <c r="H1019" s="64"/>
      <c r="I1019" s="64"/>
      <c r="J1019" s="64"/>
      <c r="K1019" s="193">
        <f t="shared" si="180"/>
        <v>107954.26000000001</v>
      </c>
      <c r="L1019" s="396">
        <v>1295451.1200000001</v>
      </c>
    </row>
    <row r="1020" spans="1:12" x14ac:dyDescent="0.25">
      <c r="A1020" s="183" t="s">
        <v>99</v>
      </c>
      <c r="B1020" s="180" t="s">
        <v>108</v>
      </c>
      <c r="C1020" s="180" t="s">
        <v>101</v>
      </c>
      <c r="D1020" s="64" t="s">
        <v>109</v>
      </c>
      <c r="E1020" s="64"/>
      <c r="F1020" s="64"/>
      <c r="G1020" s="64"/>
      <c r="H1020" s="64"/>
      <c r="I1020" s="64"/>
      <c r="J1020" s="64"/>
      <c r="K1020" s="193">
        <f t="shared" si="180"/>
        <v>98863.679999999993</v>
      </c>
      <c r="L1020" s="396">
        <v>1186364.1599999999</v>
      </c>
    </row>
    <row r="1021" spans="1:12" x14ac:dyDescent="0.25">
      <c r="A1021" s="183" t="s">
        <v>99</v>
      </c>
      <c r="B1021" s="180" t="s">
        <v>110</v>
      </c>
      <c r="C1021" s="180" t="s">
        <v>101</v>
      </c>
      <c r="D1021" s="64" t="s">
        <v>111</v>
      </c>
      <c r="E1021" s="64"/>
      <c r="F1021" s="64"/>
      <c r="G1021" s="64"/>
      <c r="H1021" s="64"/>
      <c r="I1021" s="64"/>
      <c r="J1021" s="64"/>
      <c r="K1021" s="193">
        <f t="shared" si="180"/>
        <v>11615</v>
      </c>
      <c r="L1021" s="396">
        <v>139380</v>
      </c>
    </row>
    <row r="1022" spans="1:12" x14ac:dyDescent="0.25">
      <c r="A1022" s="183" t="s">
        <v>99</v>
      </c>
      <c r="B1022" s="180" t="s">
        <v>112</v>
      </c>
      <c r="C1022" s="180" t="s">
        <v>101</v>
      </c>
      <c r="D1022" s="64" t="s">
        <v>113</v>
      </c>
      <c r="E1022" s="64"/>
      <c r="F1022" s="64"/>
      <c r="G1022" s="64"/>
      <c r="H1022" s="64"/>
      <c r="I1022" s="64"/>
      <c r="J1022" s="64"/>
      <c r="K1022" s="193">
        <f t="shared" si="180"/>
        <v>14597.207499999999</v>
      </c>
      <c r="L1022" s="396">
        <v>175166.49</v>
      </c>
    </row>
    <row r="1023" spans="1:12" x14ac:dyDescent="0.25">
      <c r="A1023" s="183" t="s">
        <v>99</v>
      </c>
      <c r="B1023" s="180" t="s">
        <v>114</v>
      </c>
      <c r="C1023" s="180" t="s">
        <v>101</v>
      </c>
      <c r="D1023" s="64" t="s">
        <v>115</v>
      </c>
      <c r="E1023" s="64"/>
      <c r="F1023" s="64"/>
      <c r="G1023" s="64"/>
      <c r="H1023" s="64"/>
      <c r="I1023" s="64"/>
      <c r="J1023" s="64"/>
      <c r="K1023" s="193">
        <f t="shared" si="180"/>
        <v>138871.185</v>
      </c>
      <c r="L1023" s="396">
        <v>1666454.22</v>
      </c>
    </row>
    <row r="1024" spans="1:12" x14ac:dyDescent="0.25">
      <c r="A1024" s="183" t="s">
        <v>99</v>
      </c>
      <c r="B1024" s="180" t="s">
        <v>117</v>
      </c>
      <c r="C1024" s="180" t="s">
        <v>101</v>
      </c>
      <c r="D1024" s="64" t="s">
        <v>118</v>
      </c>
      <c r="E1024" s="64"/>
      <c r="F1024" s="64"/>
      <c r="G1024" s="64"/>
      <c r="H1024" s="64"/>
      <c r="I1024" s="64"/>
      <c r="J1024" s="64"/>
      <c r="K1024" s="193">
        <f t="shared" si="180"/>
        <v>76366.42</v>
      </c>
      <c r="L1024" s="396">
        <v>916397.04</v>
      </c>
    </row>
    <row r="1025" spans="1:12" x14ac:dyDescent="0.25">
      <c r="A1025" s="183" t="s">
        <v>99</v>
      </c>
      <c r="B1025" s="180" t="s">
        <v>119</v>
      </c>
      <c r="C1025" s="180" t="s">
        <v>101</v>
      </c>
      <c r="D1025" s="64" t="s">
        <v>120</v>
      </c>
      <c r="E1025" s="64"/>
      <c r="F1025" s="64"/>
      <c r="G1025" s="64"/>
      <c r="H1025" s="64"/>
      <c r="I1025" s="64"/>
      <c r="J1025" s="64"/>
      <c r="K1025" s="193">
        <f t="shared" si="180"/>
        <v>49400</v>
      </c>
      <c r="L1025" s="396">
        <v>592800</v>
      </c>
    </row>
    <row r="1026" spans="1:12" x14ac:dyDescent="0.25">
      <c r="A1026" s="183" t="s">
        <v>99</v>
      </c>
      <c r="B1026" s="180" t="s">
        <v>121</v>
      </c>
      <c r="C1026" s="180" t="s">
        <v>101</v>
      </c>
      <c r="D1026" s="64" t="s">
        <v>122</v>
      </c>
      <c r="E1026" s="64"/>
      <c r="F1026" s="64"/>
      <c r="G1026" s="64"/>
      <c r="H1026" s="64"/>
      <c r="I1026" s="64"/>
      <c r="J1026" s="64"/>
      <c r="K1026" s="193">
        <f t="shared" si="180"/>
        <v>25913.333333333332</v>
      </c>
      <c r="L1026" s="396">
        <v>310960</v>
      </c>
    </row>
    <row r="1027" spans="1:12" x14ac:dyDescent="0.25">
      <c r="A1027" s="361"/>
      <c r="B1027" s="183"/>
      <c r="C1027" s="183"/>
      <c r="D1027" s="184" t="s">
        <v>123</v>
      </c>
      <c r="E1027" s="184"/>
      <c r="F1027" s="184"/>
      <c r="G1027" s="184"/>
      <c r="H1027" s="184"/>
      <c r="I1027" s="184" t="s">
        <v>124</v>
      </c>
      <c r="J1027" s="184"/>
      <c r="K1027" s="185">
        <f t="shared" ref="K1027:L1027" si="181">SUM(K1018:K1026)</f>
        <v>1097270.3658333335</v>
      </c>
      <c r="L1027" s="185">
        <f t="shared" si="181"/>
        <v>13167244.390000001</v>
      </c>
    </row>
    <row r="1028" spans="1:12" x14ac:dyDescent="0.25">
      <c r="A1028" s="361"/>
      <c r="B1028" s="183"/>
      <c r="C1028" s="183"/>
      <c r="D1028" s="184"/>
      <c r="E1028" s="184"/>
      <c r="F1028" s="184"/>
      <c r="G1028" s="184"/>
      <c r="H1028" s="184"/>
      <c r="I1028" s="184"/>
      <c r="J1028" s="184"/>
      <c r="K1028" s="184"/>
      <c r="L1028" s="191"/>
    </row>
    <row r="1029" spans="1:12" x14ac:dyDescent="0.25">
      <c r="A1029" s="183" t="s">
        <v>99</v>
      </c>
      <c r="B1029" s="180">
        <v>2111</v>
      </c>
      <c r="C1029" s="180" t="s">
        <v>101</v>
      </c>
      <c r="D1029" s="64" t="s">
        <v>125</v>
      </c>
      <c r="E1029" s="184"/>
      <c r="F1029" s="184"/>
      <c r="G1029" s="184"/>
      <c r="H1029" s="184"/>
      <c r="I1029" s="184"/>
      <c r="J1029" s="184"/>
      <c r="K1029" s="74">
        <f t="shared" ref="K1029:K1034" si="182">L1029/12</f>
        <v>965.6</v>
      </c>
      <c r="L1029" s="190">
        <v>11587.2</v>
      </c>
    </row>
    <row r="1030" spans="1:12" x14ac:dyDescent="0.25">
      <c r="A1030" s="183" t="s">
        <v>99</v>
      </c>
      <c r="B1030" s="180">
        <v>2141</v>
      </c>
      <c r="C1030" s="180" t="s">
        <v>101</v>
      </c>
      <c r="D1030" s="64" t="s">
        <v>168</v>
      </c>
      <c r="E1030" s="184"/>
      <c r="F1030" s="184"/>
      <c r="G1030" s="184"/>
      <c r="H1030" s="184"/>
      <c r="I1030" s="184"/>
      <c r="J1030" s="184"/>
      <c r="K1030" s="74">
        <f t="shared" si="182"/>
        <v>1097.3500000000001</v>
      </c>
      <c r="L1030" s="190">
        <v>13168.2</v>
      </c>
    </row>
    <row r="1031" spans="1:12" x14ac:dyDescent="0.25">
      <c r="A1031" s="183" t="s">
        <v>99</v>
      </c>
      <c r="B1031" s="180">
        <v>2161</v>
      </c>
      <c r="C1031" s="180" t="s">
        <v>101</v>
      </c>
      <c r="D1031" s="64" t="s">
        <v>128</v>
      </c>
      <c r="E1031" s="184"/>
      <c r="F1031" s="184"/>
      <c r="G1031" s="184"/>
      <c r="H1031" s="184"/>
      <c r="I1031" s="184"/>
      <c r="J1031" s="184"/>
      <c r="K1031" s="74">
        <f t="shared" si="182"/>
        <v>1987.3</v>
      </c>
      <c r="L1031" s="190">
        <v>23847.599999999999</v>
      </c>
    </row>
    <row r="1032" spans="1:12" x14ac:dyDescent="0.25">
      <c r="A1032" s="183" t="s">
        <v>99</v>
      </c>
      <c r="B1032" s="180">
        <v>2611</v>
      </c>
      <c r="C1032" s="180" t="s">
        <v>101</v>
      </c>
      <c r="D1032" s="64" t="s">
        <v>129</v>
      </c>
      <c r="E1032" s="184"/>
      <c r="F1032" s="184"/>
      <c r="G1032" s="184"/>
      <c r="H1032" s="184"/>
      <c r="I1032" s="184"/>
      <c r="J1032" s="184"/>
      <c r="K1032" s="74">
        <f t="shared" si="182"/>
        <v>15515.966666666667</v>
      </c>
      <c r="L1032" s="190">
        <v>186191.6</v>
      </c>
    </row>
    <row r="1033" spans="1:12" x14ac:dyDescent="0.25">
      <c r="A1033" s="183" t="s">
        <v>99</v>
      </c>
      <c r="B1033" s="180">
        <v>2731</v>
      </c>
      <c r="C1033" s="180" t="s">
        <v>101</v>
      </c>
      <c r="D1033" s="64" t="s">
        <v>370</v>
      </c>
      <c r="E1033" s="184"/>
      <c r="F1033" s="184"/>
      <c r="G1033" s="184"/>
      <c r="H1033" s="184"/>
      <c r="I1033" s="184"/>
      <c r="J1033" s="184"/>
      <c r="K1033" s="74">
        <f t="shared" si="182"/>
        <v>5736.6500000000005</v>
      </c>
      <c r="L1033" s="190">
        <v>68839.8</v>
      </c>
    </row>
    <row r="1034" spans="1:12" x14ac:dyDescent="0.25">
      <c r="A1034" s="183" t="s">
        <v>99</v>
      </c>
      <c r="B1034" s="180">
        <v>2911</v>
      </c>
      <c r="C1034" s="180" t="s">
        <v>101</v>
      </c>
      <c r="D1034" s="64" t="s">
        <v>148</v>
      </c>
      <c r="E1034" s="184"/>
      <c r="F1034" s="184"/>
      <c r="G1034" s="184"/>
      <c r="H1034" s="184"/>
      <c r="I1034" s="184"/>
      <c r="J1034" s="184"/>
      <c r="K1034" s="74">
        <f t="shared" si="182"/>
        <v>2146.8166666666666</v>
      </c>
      <c r="L1034" s="190">
        <v>25761.8</v>
      </c>
    </row>
    <row r="1035" spans="1:12" x14ac:dyDescent="0.25">
      <c r="A1035" s="361"/>
      <c r="B1035" s="183"/>
      <c r="C1035" s="183"/>
      <c r="D1035" s="184" t="s">
        <v>123</v>
      </c>
      <c r="E1035" s="184"/>
      <c r="F1035" s="184"/>
      <c r="G1035" s="184"/>
      <c r="H1035" s="184"/>
      <c r="I1035" s="184" t="s">
        <v>124</v>
      </c>
      <c r="J1035" s="184"/>
      <c r="K1035" s="384">
        <f t="shared" ref="K1035:L1035" si="183">SUM(K1029:K1034)</f>
        <v>27449.683333333334</v>
      </c>
      <c r="L1035" s="384">
        <f t="shared" si="183"/>
        <v>329396.2</v>
      </c>
    </row>
    <row r="1036" spans="1:12" x14ac:dyDescent="0.25">
      <c r="A1036" s="361"/>
      <c r="B1036" s="368"/>
      <c r="C1036" s="368"/>
      <c r="D1036" s="368"/>
      <c r="E1036" s="368"/>
      <c r="F1036" s="368"/>
      <c r="G1036" s="368"/>
      <c r="H1036" s="368"/>
      <c r="I1036" s="368"/>
      <c r="J1036" s="368"/>
      <c r="K1036" s="368"/>
      <c r="L1036" s="384"/>
    </row>
    <row r="1037" spans="1:12" x14ac:dyDescent="0.25">
      <c r="A1037" s="183" t="s">
        <v>99</v>
      </c>
      <c r="B1037" s="180">
        <v>3111</v>
      </c>
      <c r="C1037" s="180" t="s">
        <v>101</v>
      </c>
      <c r="D1037" s="64" t="s">
        <v>152</v>
      </c>
      <c r="E1037" s="184"/>
      <c r="F1037" s="184"/>
      <c r="G1037" s="184"/>
      <c r="H1037" s="184"/>
      <c r="I1037" s="184"/>
      <c r="J1037" s="184"/>
      <c r="K1037" s="74">
        <f t="shared" ref="K1037:K1042" si="184">L1037/12</f>
        <v>6250</v>
      </c>
      <c r="L1037" s="395">
        <v>75000</v>
      </c>
    </row>
    <row r="1038" spans="1:12" x14ac:dyDescent="0.25">
      <c r="A1038" s="183" t="s">
        <v>99</v>
      </c>
      <c r="B1038" s="180">
        <v>3221</v>
      </c>
      <c r="C1038" s="179" t="s">
        <v>101</v>
      </c>
      <c r="D1038" s="64" t="s">
        <v>160</v>
      </c>
      <c r="E1038" s="184"/>
      <c r="F1038" s="184"/>
      <c r="G1038" s="184"/>
      <c r="H1038" s="184"/>
      <c r="I1038" s="184"/>
      <c r="J1038" s="184"/>
      <c r="K1038" s="74">
        <f t="shared" si="184"/>
        <v>21886.75</v>
      </c>
      <c r="L1038" s="193">
        <v>262641</v>
      </c>
    </row>
    <row r="1039" spans="1:12" x14ac:dyDescent="0.25">
      <c r="A1039" s="183" t="s">
        <v>99</v>
      </c>
      <c r="B1039" s="180">
        <v>3361</v>
      </c>
      <c r="C1039" s="180" t="s">
        <v>101</v>
      </c>
      <c r="D1039" s="64" t="s">
        <v>136</v>
      </c>
      <c r="E1039" s="184"/>
      <c r="F1039" s="184"/>
      <c r="G1039" s="184"/>
      <c r="H1039" s="184"/>
      <c r="I1039" s="184"/>
      <c r="J1039" s="184"/>
      <c r="K1039" s="74">
        <f t="shared" si="184"/>
        <v>990</v>
      </c>
      <c r="L1039" s="190">
        <v>11880</v>
      </c>
    </row>
    <row r="1040" spans="1:12" x14ac:dyDescent="0.25">
      <c r="A1040" s="183" t="s">
        <v>99</v>
      </c>
      <c r="B1040" s="180">
        <v>3521</v>
      </c>
      <c r="C1040" s="180" t="s">
        <v>101</v>
      </c>
      <c r="D1040" s="64" t="s">
        <v>138</v>
      </c>
      <c r="E1040" s="184"/>
      <c r="F1040" s="184"/>
      <c r="G1040" s="184"/>
      <c r="H1040" s="184"/>
      <c r="I1040" s="184"/>
      <c r="J1040" s="184"/>
      <c r="K1040" s="74">
        <f t="shared" si="184"/>
        <v>1726.75</v>
      </c>
      <c r="L1040" s="190">
        <v>20721</v>
      </c>
    </row>
    <row r="1041" spans="1:12" x14ac:dyDescent="0.25">
      <c r="A1041" s="183" t="s">
        <v>99</v>
      </c>
      <c r="B1041" s="180">
        <v>3571</v>
      </c>
      <c r="C1041" s="180" t="s">
        <v>101</v>
      </c>
      <c r="D1041" s="64" t="s">
        <v>271</v>
      </c>
      <c r="E1041" s="184"/>
      <c r="F1041" s="184"/>
      <c r="G1041" s="184"/>
      <c r="H1041" s="184"/>
      <c r="I1041" s="184"/>
      <c r="J1041" s="184"/>
      <c r="K1041" s="74">
        <f t="shared" si="184"/>
        <v>1266.75</v>
      </c>
      <c r="L1041" s="190">
        <v>15201</v>
      </c>
    </row>
    <row r="1042" spans="1:12" x14ac:dyDescent="0.25">
      <c r="A1042" s="183" t="s">
        <v>99</v>
      </c>
      <c r="B1042" s="180">
        <v>3821</v>
      </c>
      <c r="C1042" s="180" t="s">
        <v>101</v>
      </c>
      <c r="D1042" s="64" t="s">
        <v>167</v>
      </c>
      <c r="E1042" s="184"/>
      <c r="F1042" s="184"/>
      <c r="G1042" s="184"/>
      <c r="H1042" s="184"/>
      <c r="I1042" s="184"/>
      <c r="J1042" s="184"/>
      <c r="K1042" s="74">
        <f t="shared" si="184"/>
        <v>3492.5</v>
      </c>
      <c r="L1042" s="190">
        <v>41910</v>
      </c>
    </row>
    <row r="1043" spans="1:12" x14ac:dyDescent="0.25">
      <c r="A1043" s="361"/>
      <c r="B1043" s="183"/>
      <c r="C1043" s="183"/>
      <c r="D1043" s="184" t="s">
        <v>123</v>
      </c>
      <c r="E1043" s="184"/>
      <c r="F1043" s="184"/>
      <c r="G1043" s="184"/>
      <c r="H1043" s="184"/>
      <c r="I1043" s="184" t="s">
        <v>124</v>
      </c>
      <c r="J1043" s="184"/>
      <c r="K1043" s="384">
        <f t="shared" ref="K1043:L1043" si="185">SUM(K1037:K1042)</f>
        <v>35612.75</v>
      </c>
      <c r="L1043" s="384">
        <f t="shared" si="185"/>
        <v>427353</v>
      </c>
    </row>
    <row r="1044" spans="1:12" x14ac:dyDescent="0.25">
      <c r="A1044" s="361"/>
      <c r="B1044" s="183"/>
      <c r="C1044" s="183"/>
      <c r="D1044" s="184"/>
      <c r="E1044" s="184"/>
      <c r="F1044" s="184"/>
      <c r="G1044" s="184"/>
      <c r="H1044" s="184"/>
      <c r="I1044" s="184"/>
      <c r="J1044" s="184"/>
      <c r="K1044" s="191"/>
      <c r="L1044" s="384"/>
    </row>
    <row r="1045" spans="1:12" x14ac:dyDescent="0.25">
      <c r="A1045" s="361"/>
      <c r="B1045" s="183"/>
      <c r="C1045" s="391"/>
      <c r="D1045" s="184" t="s">
        <v>146</v>
      </c>
      <c r="E1045" s="184"/>
      <c r="F1045" s="184"/>
      <c r="G1045" s="184"/>
      <c r="H1045" s="184"/>
      <c r="I1045" s="184" t="s">
        <v>186</v>
      </c>
      <c r="J1045" s="184"/>
      <c r="K1045" s="191">
        <f>SUM(K1043,K1035,K1027)</f>
        <v>1160332.7991666668</v>
      </c>
      <c r="L1045" s="191">
        <f>SUM(L1043,L1035,L1027)</f>
        <v>13923993.59</v>
      </c>
    </row>
    <row r="1046" spans="1:12" x14ac:dyDescent="0.25">
      <c r="A1046" s="361"/>
      <c r="B1046" s="183"/>
      <c r="C1046" s="391"/>
      <c r="D1046" s="421"/>
      <c r="E1046" s="184"/>
      <c r="F1046" s="184"/>
      <c r="G1046" s="184"/>
      <c r="H1046" s="184"/>
      <c r="I1046" s="184"/>
      <c r="J1046" s="184"/>
      <c r="K1046" s="191"/>
      <c r="L1046" s="191"/>
    </row>
    <row r="1047" spans="1:12" x14ac:dyDescent="0.25">
      <c r="A1047" s="359" t="s">
        <v>82</v>
      </c>
      <c r="B1047" s="183"/>
      <c r="C1047" s="361">
        <v>2</v>
      </c>
      <c r="D1047" s="184" t="s">
        <v>193</v>
      </c>
      <c r="E1047" s="184"/>
      <c r="F1047" s="184"/>
      <c r="G1047" s="184"/>
      <c r="H1047" s="184"/>
      <c r="I1047" s="184"/>
      <c r="J1047" s="184"/>
      <c r="K1047" s="184"/>
      <c r="L1047" s="191"/>
    </row>
    <row r="1048" spans="1:12" x14ac:dyDescent="0.25">
      <c r="A1048" s="359" t="s">
        <v>84</v>
      </c>
      <c r="B1048" s="183"/>
      <c r="C1048" s="361">
        <v>2</v>
      </c>
      <c r="D1048" s="184" t="s">
        <v>487</v>
      </c>
      <c r="E1048" s="184"/>
      <c r="F1048" s="184"/>
      <c r="G1048" s="184"/>
      <c r="H1048" s="184"/>
      <c r="I1048" s="184"/>
      <c r="J1048" s="184"/>
      <c r="K1048" s="184"/>
      <c r="L1048" s="191"/>
    </row>
    <row r="1049" spans="1:12" x14ac:dyDescent="0.25">
      <c r="A1049" s="359" t="s">
        <v>87</v>
      </c>
      <c r="B1049" s="183"/>
      <c r="C1049" s="361">
        <v>7</v>
      </c>
      <c r="D1049" s="184" t="s">
        <v>488</v>
      </c>
      <c r="E1049" s="184"/>
      <c r="F1049" s="184"/>
      <c r="G1049" s="184"/>
      <c r="H1049" s="184"/>
      <c r="I1049" s="184"/>
      <c r="J1049" s="184"/>
      <c r="K1049" s="184"/>
      <c r="L1049" s="191"/>
    </row>
    <row r="1050" spans="1:12" x14ac:dyDescent="0.25">
      <c r="A1050" s="359" t="s">
        <v>90</v>
      </c>
      <c r="B1050" s="184"/>
      <c r="C1050" s="360" t="s">
        <v>91</v>
      </c>
      <c r="D1050" s="184" t="s">
        <v>92</v>
      </c>
      <c r="E1050" s="184"/>
      <c r="F1050" s="184"/>
      <c r="G1050" s="184"/>
      <c r="H1050" s="184"/>
      <c r="I1050" s="184"/>
      <c r="J1050" s="184"/>
      <c r="K1050" s="184"/>
      <c r="L1050" s="191"/>
    </row>
    <row r="1051" spans="1:12" x14ac:dyDescent="0.25">
      <c r="A1051" s="359" t="s">
        <v>93</v>
      </c>
      <c r="B1051" s="184"/>
      <c r="C1051" s="361">
        <v>11</v>
      </c>
      <c r="D1051" s="184" t="s">
        <v>489</v>
      </c>
      <c r="E1051" s="184"/>
      <c r="F1051" s="184"/>
      <c r="G1051" s="184"/>
      <c r="H1051" s="184"/>
      <c r="I1051" s="184"/>
      <c r="J1051" s="184"/>
      <c r="K1051" s="184"/>
      <c r="L1051" s="191"/>
    </row>
    <row r="1052" spans="1:12" x14ac:dyDescent="0.25">
      <c r="A1052" s="183"/>
      <c r="B1052" s="183"/>
      <c r="C1052" s="391"/>
      <c r="D1052" s="421"/>
      <c r="E1052" s="184"/>
      <c r="F1052" s="184"/>
      <c r="G1052" s="184"/>
      <c r="H1052" s="184"/>
      <c r="I1052" s="184"/>
      <c r="J1052" s="184"/>
      <c r="K1052" s="184"/>
      <c r="L1052" s="191"/>
    </row>
    <row r="1053" spans="1:12" x14ac:dyDescent="0.25">
      <c r="A1053" s="183"/>
      <c r="B1053" s="183"/>
      <c r="C1053" s="364" t="s">
        <v>511</v>
      </c>
      <c r="D1053" s="365" t="s">
        <v>96</v>
      </c>
      <c r="E1053" s="365" t="s">
        <v>512</v>
      </c>
      <c r="F1053" s="365"/>
      <c r="G1053" s="184"/>
      <c r="H1053" s="184"/>
      <c r="I1053" s="184"/>
      <c r="J1053" s="184"/>
      <c r="K1053" s="184"/>
      <c r="L1053" s="191"/>
    </row>
    <row r="1054" spans="1:12" x14ac:dyDescent="0.25">
      <c r="A1054" s="183"/>
      <c r="B1054" s="183"/>
      <c r="C1054" s="360"/>
      <c r="D1054" s="184"/>
      <c r="E1054" s="184"/>
      <c r="F1054" s="184"/>
      <c r="G1054" s="184"/>
      <c r="H1054" s="184"/>
      <c r="I1054" s="184"/>
      <c r="J1054" s="184"/>
      <c r="K1054" s="184"/>
      <c r="L1054" s="191"/>
    </row>
    <row r="1055" spans="1:12" x14ac:dyDescent="0.25">
      <c r="A1055" s="183" t="s">
        <v>99</v>
      </c>
      <c r="B1055" s="180" t="s">
        <v>100</v>
      </c>
      <c r="C1055" s="179" t="s">
        <v>101</v>
      </c>
      <c r="D1055" s="64" t="s">
        <v>102</v>
      </c>
      <c r="E1055" s="64"/>
      <c r="F1055" s="64"/>
      <c r="G1055" s="64"/>
      <c r="H1055" s="64"/>
      <c r="I1055" s="64"/>
      <c r="J1055" s="64"/>
      <c r="K1055" s="193">
        <f t="shared" ref="K1055:K1063" si="186">L1055/12</f>
        <v>87474.48</v>
      </c>
      <c r="L1055" s="396">
        <v>1049693.76</v>
      </c>
    </row>
    <row r="1056" spans="1:12" x14ac:dyDescent="0.25">
      <c r="A1056" s="183" t="s">
        <v>99</v>
      </c>
      <c r="B1056" s="180" t="s">
        <v>106</v>
      </c>
      <c r="C1056" s="179" t="s">
        <v>101</v>
      </c>
      <c r="D1056" s="64" t="s">
        <v>107</v>
      </c>
      <c r="E1056" s="64"/>
      <c r="F1056" s="64"/>
      <c r="G1056" s="64"/>
      <c r="H1056" s="64"/>
      <c r="I1056" s="64"/>
      <c r="J1056" s="64"/>
      <c r="K1056" s="193">
        <f t="shared" si="186"/>
        <v>14685.04</v>
      </c>
      <c r="L1056" s="396">
        <v>176220.48</v>
      </c>
    </row>
    <row r="1057" spans="1:14" x14ac:dyDescent="0.25">
      <c r="A1057" s="183" t="s">
        <v>99</v>
      </c>
      <c r="B1057" s="180" t="s">
        <v>108</v>
      </c>
      <c r="C1057" s="179" t="s">
        <v>101</v>
      </c>
      <c r="D1057" s="64" t="s">
        <v>109</v>
      </c>
      <c r="E1057" s="64"/>
      <c r="F1057" s="64"/>
      <c r="G1057" s="64"/>
      <c r="H1057" s="64"/>
      <c r="I1057" s="64"/>
      <c r="J1057" s="64"/>
      <c r="K1057" s="193">
        <f t="shared" si="186"/>
        <v>40680.58</v>
      </c>
      <c r="L1057" s="396">
        <v>488166.96</v>
      </c>
    </row>
    <row r="1058" spans="1:14" x14ac:dyDescent="0.25">
      <c r="A1058" s="183" t="s">
        <v>99</v>
      </c>
      <c r="B1058" s="180" t="s">
        <v>110</v>
      </c>
      <c r="C1058" s="179" t="s">
        <v>101</v>
      </c>
      <c r="D1058" s="64" t="s">
        <v>111</v>
      </c>
      <c r="E1058" s="64"/>
      <c r="F1058" s="64"/>
      <c r="G1058" s="64"/>
      <c r="H1058" s="64"/>
      <c r="I1058" s="64"/>
      <c r="J1058" s="64"/>
      <c r="K1058" s="193">
        <f t="shared" si="186"/>
        <v>2513</v>
      </c>
      <c r="L1058" s="396">
        <v>30156</v>
      </c>
    </row>
    <row r="1059" spans="1:14" x14ac:dyDescent="0.25">
      <c r="A1059" s="183" t="s">
        <v>99</v>
      </c>
      <c r="B1059" s="180" t="s">
        <v>112</v>
      </c>
      <c r="C1059" s="179" t="s">
        <v>101</v>
      </c>
      <c r="D1059" s="64" t="s">
        <v>113</v>
      </c>
      <c r="E1059" s="64"/>
      <c r="F1059" s="64"/>
      <c r="G1059" s="64"/>
      <c r="H1059" s="64"/>
      <c r="I1059" s="64"/>
      <c r="J1059" s="64"/>
      <c r="K1059" s="193">
        <f t="shared" si="186"/>
        <v>2213.4516666666664</v>
      </c>
      <c r="L1059" s="396">
        <v>26561.42</v>
      </c>
    </row>
    <row r="1060" spans="1:14" x14ac:dyDescent="0.25">
      <c r="A1060" s="183" t="s">
        <v>99</v>
      </c>
      <c r="B1060" s="180" t="s">
        <v>114</v>
      </c>
      <c r="C1060" s="179" t="s">
        <v>101</v>
      </c>
      <c r="D1060" s="64" t="s">
        <v>115</v>
      </c>
      <c r="E1060" s="64"/>
      <c r="F1060" s="64"/>
      <c r="G1060" s="64"/>
      <c r="H1060" s="64"/>
      <c r="I1060" s="64"/>
      <c r="J1060" s="64"/>
      <c r="K1060" s="193">
        <f t="shared" si="186"/>
        <v>29065.741666666669</v>
      </c>
      <c r="L1060" s="396">
        <v>348788.9</v>
      </c>
    </row>
    <row r="1061" spans="1:14" x14ac:dyDescent="0.25">
      <c r="A1061" s="183" t="s">
        <v>99</v>
      </c>
      <c r="B1061" s="180" t="s">
        <v>117</v>
      </c>
      <c r="C1061" s="179" t="s">
        <v>101</v>
      </c>
      <c r="D1061" s="64" t="s">
        <v>118</v>
      </c>
      <c r="E1061" s="64"/>
      <c r="F1061" s="64"/>
      <c r="G1061" s="64"/>
      <c r="H1061" s="64"/>
      <c r="I1061" s="64"/>
      <c r="J1061" s="64"/>
      <c r="K1061" s="193">
        <f t="shared" si="186"/>
        <v>44392.579999999994</v>
      </c>
      <c r="L1061" s="396">
        <v>532710.96</v>
      </c>
    </row>
    <row r="1062" spans="1:14" x14ac:dyDescent="0.25">
      <c r="A1062" s="183" t="s">
        <v>99</v>
      </c>
      <c r="B1062" s="180" t="s">
        <v>119</v>
      </c>
      <c r="C1062" s="179" t="s">
        <v>101</v>
      </c>
      <c r="D1062" s="64" t="s">
        <v>120</v>
      </c>
      <c r="E1062" s="64"/>
      <c r="F1062" s="64"/>
      <c r="G1062" s="64"/>
      <c r="H1062" s="64"/>
      <c r="I1062" s="64"/>
      <c r="J1062" s="64"/>
      <c r="K1062" s="193">
        <f t="shared" si="186"/>
        <v>8550</v>
      </c>
      <c r="L1062" s="396">
        <v>102600</v>
      </c>
    </row>
    <row r="1063" spans="1:14" x14ac:dyDescent="0.25">
      <c r="A1063" s="183" t="s">
        <v>99</v>
      </c>
      <c r="B1063" s="180" t="s">
        <v>121</v>
      </c>
      <c r="C1063" s="180" t="s">
        <v>101</v>
      </c>
      <c r="D1063" s="64" t="s">
        <v>122</v>
      </c>
      <c r="E1063" s="64"/>
      <c r="F1063" s="64"/>
      <c r="G1063" s="64"/>
      <c r="H1063" s="64"/>
      <c r="I1063" s="64"/>
      <c r="J1063" s="64"/>
      <c r="K1063" s="193">
        <f t="shared" si="186"/>
        <v>6130.833333333333</v>
      </c>
      <c r="L1063" s="396">
        <v>73570</v>
      </c>
    </row>
    <row r="1064" spans="1:14" x14ac:dyDescent="0.25">
      <c r="A1064" s="361"/>
      <c r="B1064" s="373"/>
      <c r="C1064" s="391"/>
      <c r="D1064" s="184" t="s">
        <v>123</v>
      </c>
      <c r="E1064" s="184"/>
      <c r="F1064" s="184"/>
      <c r="G1064" s="184"/>
      <c r="H1064" s="184"/>
      <c r="I1064" s="184" t="s">
        <v>124</v>
      </c>
      <c r="J1064" s="184"/>
      <c r="K1064" s="185">
        <f t="shared" ref="K1064:L1064" si="187">SUM(K1055:K1063)</f>
        <v>235705.70666666664</v>
      </c>
      <c r="L1064" s="185">
        <f t="shared" si="187"/>
        <v>2828468.48</v>
      </c>
    </row>
    <row r="1065" spans="1:14" x14ac:dyDescent="0.25">
      <c r="A1065" s="361"/>
      <c r="B1065" s="373"/>
      <c r="C1065" s="391"/>
      <c r="D1065" s="184"/>
      <c r="E1065" s="184"/>
      <c r="F1065" s="184"/>
      <c r="G1065" s="184"/>
      <c r="H1065" s="184"/>
      <c r="I1065" s="184"/>
      <c r="J1065" s="184"/>
      <c r="K1065" s="185"/>
      <c r="L1065" s="185"/>
    </row>
    <row r="1066" spans="1:14" x14ac:dyDescent="0.25">
      <c r="A1066" s="183" t="s">
        <v>99</v>
      </c>
      <c r="B1066" s="180">
        <v>2111</v>
      </c>
      <c r="C1066" s="179" t="s">
        <v>101</v>
      </c>
      <c r="D1066" s="64" t="s">
        <v>125</v>
      </c>
      <c r="E1066" s="184"/>
      <c r="F1066" s="184"/>
      <c r="G1066" s="184"/>
      <c r="H1066" s="184"/>
      <c r="I1066" s="184"/>
      <c r="J1066" s="184"/>
      <c r="K1066" s="74">
        <f t="shared" ref="K1066:K1069" si="188">L1066/12</f>
        <v>2341.75</v>
      </c>
      <c r="L1066" s="193">
        <v>28101</v>
      </c>
    </row>
    <row r="1067" spans="1:14" x14ac:dyDescent="0.25">
      <c r="A1067" s="183" t="s">
        <v>99</v>
      </c>
      <c r="B1067" s="180">
        <v>2141</v>
      </c>
      <c r="C1067" s="179" t="s">
        <v>101</v>
      </c>
      <c r="D1067" s="64" t="s">
        <v>168</v>
      </c>
      <c r="E1067" s="184"/>
      <c r="F1067" s="184"/>
      <c r="G1067" s="184"/>
      <c r="H1067" s="184"/>
      <c r="I1067" s="184"/>
      <c r="J1067" s="184"/>
      <c r="K1067" s="74">
        <f t="shared" si="188"/>
        <v>2849.4</v>
      </c>
      <c r="L1067" s="193">
        <v>34192.800000000003</v>
      </c>
    </row>
    <row r="1068" spans="1:14" x14ac:dyDescent="0.25">
      <c r="A1068" s="183" t="s">
        <v>99</v>
      </c>
      <c r="B1068" s="180">
        <v>2161</v>
      </c>
      <c r="C1068" s="179" t="s">
        <v>101</v>
      </c>
      <c r="D1068" s="64" t="s">
        <v>128</v>
      </c>
      <c r="E1068" s="184"/>
      <c r="F1068" s="184"/>
      <c r="G1068" s="184"/>
      <c r="H1068" s="184"/>
      <c r="I1068" s="184"/>
      <c r="J1068" s="184"/>
      <c r="K1068" s="74">
        <f t="shared" si="188"/>
        <v>1365.95</v>
      </c>
      <c r="L1068" s="193">
        <v>16391.400000000001</v>
      </c>
    </row>
    <row r="1069" spans="1:14" x14ac:dyDescent="0.25">
      <c r="A1069" s="183" t="s">
        <v>99</v>
      </c>
      <c r="B1069" s="180">
        <v>2911</v>
      </c>
      <c r="C1069" s="179" t="s">
        <v>101</v>
      </c>
      <c r="D1069" s="64" t="s">
        <v>148</v>
      </c>
      <c r="E1069" s="184"/>
      <c r="F1069" s="184"/>
      <c r="G1069" s="184"/>
      <c r="H1069" s="184"/>
      <c r="I1069" s="184"/>
      <c r="J1069" s="184"/>
      <c r="K1069" s="74">
        <f t="shared" si="188"/>
        <v>1511.5833333333333</v>
      </c>
      <c r="L1069" s="193">
        <v>18139</v>
      </c>
      <c r="M1069" s="428"/>
      <c r="N1069" s="429"/>
    </row>
    <row r="1070" spans="1:14" x14ac:dyDescent="0.25">
      <c r="A1070" s="361"/>
      <c r="B1070" s="183"/>
      <c r="C1070" s="183"/>
      <c r="D1070" s="184" t="s">
        <v>123</v>
      </c>
      <c r="E1070" s="184"/>
      <c r="F1070" s="184"/>
      <c r="G1070" s="184"/>
      <c r="H1070" s="184"/>
      <c r="I1070" s="184" t="s">
        <v>124</v>
      </c>
      <c r="J1070" s="184"/>
      <c r="K1070" s="384">
        <f t="shared" ref="K1070:L1070" si="189">SUM(K1066:K1069)</f>
        <v>8068.6833333333325</v>
      </c>
      <c r="L1070" s="185">
        <f t="shared" si="189"/>
        <v>96824.200000000012</v>
      </c>
    </row>
    <row r="1071" spans="1:14" x14ac:dyDescent="0.25">
      <c r="A1071" s="361"/>
      <c r="B1071" s="183"/>
      <c r="C1071" s="183"/>
      <c r="D1071" s="181"/>
      <c r="E1071" s="184"/>
      <c r="F1071" s="184"/>
      <c r="G1071" s="184"/>
      <c r="H1071" s="184"/>
      <c r="I1071" s="184"/>
      <c r="J1071" s="184"/>
      <c r="K1071" s="384"/>
      <c r="L1071" s="185"/>
    </row>
    <row r="1072" spans="1:14" x14ac:dyDescent="0.25">
      <c r="A1072" s="183" t="s">
        <v>99</v>
      </c>
      <c r="B1072" s="180">
        <v>3111</v>
      </c>
      <c r="C1072" s="180" t="s">
        <v>101</v>
      </c>
      <c r="D1072" s="64" t="s">
        <v>152</v>
      </c>
      <c r="E1072" s="184"/>
      <c r="F1072" s="184"/>
      <c r="G1072" s="184"/>
      <c r="H1072" s="184"/>
      <c r="I1072" s="184"/>
      <c r="J1072" s="184"/>
      <c r="K1072" s="385">
        <f t="shared" ref="K1072:K1076" si="190">L1072/12</f>
        <v>1980</v>
      </c>
      <c r="L1072" s="182">
        <v>23760</v>
      </c>
    </row>
    <row r="1073" spans="1:12" x14ac:dyDescent="0.25">
      <c r="A1073" s="183" t="s">
        <v>99</v>
      </c>
      <c r="B1073" s="180">
        <v>3131</v>
      </c>
      <c r="C1073" s="180" t="s">
        <v>101</v>
      </c>
      <c r="D1073" s="64" t="s">
        <v>155</v>
      </c>
      <c r="E1073" s="184"/>
      <c r="F1073" s="184"/>
      <c r="G1073" s="184"/>
      <c r="H1073" s="184"/>
      <c r="I1073" s="184"/>
      <c r="J1073" s="184"/>
      <c r="K1073" s="385">
        <f t="shared" si="190"/>
        <v>1272.75</v>
      </c>
      <c r="L1073" s="182">
        <v>15273</v>
      </c>
    </row>
    <row r="1074" spans="1:12" x14ac:dyDescent="0.25">
      <c r="A1074" s="183" t="s">
        <v>99</v>
      </c>
      <c r="B1074" s="180">
        <v>3141</v>
      </c>
      <c r="C1074" s="179" t="s">
        <v>101</v>
      </c>
      <c r="D1074" s="64" t="s">
        <v>156</v>
      </c>
      <c r="E1074" s="184"/>
      <c r="F1074" s="184"/>
      <c r="G1074" s="184"/>
      <c r="H1074" s="184"/>
      <c r="I1074" s="184"/>
      <c r="J1074" s="184"/>
      <c r="K1074" s="385">
        <f t="shared" si="190"/>
        <v>2013</v>
      </c>
      <c r="L1074" s="193">
        <v>24156</v>
      </c>
    </row>
    <row r="1075" spans="1:12" x14ac:dyDescent="0.25">
      <c r="A1075" s="183" t="s">
        <v>99</v>
      </c>
      <c r="B1075" s="180">
        <v>3361</v>
      </c>
      <c r="C1075" s="179" t="s">
        <v>101</v>
      </c>
      <c r="D1075" s="64" t="s">
        <v>136</v>
      </c>
      <c r="E1075" s="184"/>
      <c r="F1075" s="184"/>
      <c r="G1075" s="184"/>
      <c r="H1075" s="184"/>
      <c r="I1075" s="184"/>
      <c r="J1075" s="184"/>
      <c r="K1075" s="385">
        <f t="shared" si="190"/>
        <v>1256.25</v>
      </c>
      <c r="L1075" s="193">
        <v>15075</v>
      </c>
    </row>
    <row r="1076" spans="1:12" x14ac:dyDescent="0.25">
      <c r="A1076" s="183" t="s">
        <v>99</v>
      </c>
      <c r="B1076" s="180">
        <v>3521</v>
      </c>
      <c r="C1076" s="179" t="s">
        <v>101</v>
      </c>
      <c r="D1076" s="64" t="s">
        <v>138</v>
      </c>
      <c r="E1076" s="184"/>
      <c r="F1076" s="184"/>
      <c r="G1076" s="184"/>
      <c r="H1076" s="184"/>
      <c r="I1076" s="184"/>
      <c r="J1076" s="184"/>
      <c r="K1076" s="385">
        <f t="shared" si="190"/>
        <v>918</v>
      </c>
      <c r="L1076" s="193">
        <v>11016</v>
      </c>
    </row>
    <row r="1077" spans="1:12" x14ac:dyDescent="0.25">
      <c r="A1077" s="361"/>
      <c r="B1077" s="183"/>
      <c r="C1077" s="183"/>
      <c r="D1077" s="184" t="s">
        <v>123</v>
      </c>
      <c r="E1077" s="184"/>
      <c r="F1077" s="184"/>
      <c r="G1077" s="184"/>
      <c r="H1077" s="184"/>
      <c r="I1077" s="184" t="s">
        <v>124</v>
      </c>
      <c r="J1077" s="184"/>
      <c r="K1077" s="384">
        <f t="shared" ref="K1077:L1077" si="191">SUM(K1072:K1076)</f>
        <v>7440</v>
      </c>
      <c r="L1077" s="185">
        <f t="shared" si="191"/>
        <v>89280</v>
      </c>
    </row>
    <row r="1078" spans="1:12" x14ac:dyDescent="0.25">
      <c r="A1078" s="361"/>
      <c r="B1078" s="183"/>
      <c r="C1078" s="183"/>
      <c r="D1078" s="184"/>
      <c r="E1078" s="184"/>
      <c r="F1078" s="184"/>
      <c r="G1078" s="184"/>
      <c r="H1078" s="184"/>
      <c r="I1078" s="184"/>
      <c r="J1078" s="184"/>
      <c r="K1078" s="384"/>
      <c r="L1078" s="185"/>
    </row>
    <row r="1079" spans="1:12" x14ac:dyDescent="0.25">
      <c r="A1079" s="361"/>
      <c r="B1079" s="183"/>
      <c r="C1079" s="183"/>
      <c r="D1079" s="184" t="s">
        <v>146</v>
      </c>
      <c r="E1079" s="184"/>
      <c r="F1079" s="184"/>
      <c r="G1079" s="184"/>
      <c r="H1079" s="184"/>
      <c r="I1079" s="184" t="s">
        <v>186</v>
      </c>
      <c r="J1079" s="184"/>
      <c r="K1079" s="191">
        <f>SUM(K1077,K1070,K1064)</f>
        <v>251214.38999999996</v>
      </c>
      <c r="L1079" s="191">
        <f>SUM(L1077,L1070,L1064)</f>
        <v>3014572.68</v>
      </c>
    </row>
    <row r="1080" spans="1:12" x14ac:dyDescent="0.25">
      <c r="A1080" s="361"/>
      <c r="B1080" s="183"/>
      <c r="C1080" s="183"/>
      <c r="D1080" s="361"/>
      <c r="E1080" s="184"/>
      <c r="F1080" s="184"/>
      <c r="G1080" s="184"/>
      <c r="H1080" s="184"/>
      <c r="I1080" s="184"/>
      <c r="J1080" s="184"/>
      <c r="K1080" s="191"/>
      <c r="L1080" s="191"/>
    </row>
    <row r="1081" spans="1:12" x14ac:dyDescent="0.25">
      <c r="A1081" s="359" t="s">
        <v>82</v>
      </c>
      <c r="B1081" s="183"/>
      <c r="C1081" s="361">
        <v>2</v>
      </c>
      <c r="D1081" s="184" t="s">
        <v>193</v>
      </c>
      <c r="E1081" s="184"/>
      <c r="F1081" s="184"/>
      <c r="G1081" s="184"/>
      <c r="H1081" s="184"/>
      <c r="I1081" s="184"/>
      <c r="J1081" s="184"/>
      <c r="K1081" s="191"/>
      <c r="L1081" s="191"/>
    </row>
    <row r="1082" spans="1:12" x14ac:dyDescent="0.25">
      <c r="A1082" s="359" t="s">
        <v>84</v>
      </c>
      <c r="B1082" s="183"/>
      <c r="C1082" s="361">
        <v>2</v>
      </c>
      <c r="D1082" s="184" t="s">
        <v>487</v>
      </c>
      <c r="E1082" s="184"/>
      <c r="F1082" s="184"/>
      <c r="G1082" s="184"/>
      <c r="H1082" s="184"/>
      <c r="I1082" s="184"/>
      <c r="J1082" s="184"/>
      <c r="K1082" s="191"/>
      <c r="L1082" s="191"/>
    </row>
    <row r="1083" spans="1:12" x14ac:dyDescent="0.25">
      <c r="A1083" s="359" t="s">
        <v>87</v>
      </c>
      <c r="B1083" s="183"/>
      <c r="C1083" s="361">
        <v>7</v>
      </c>
      <c r="D1083" s="184" t="s">
        <v>488</v>
      </c>
      <c r="E1083" s="184"/>
      <c r="F1083" s="184"/>
      <c r="G1083" s="184"/>
      <c r="H1083" s="184"/>
      <c r="I1083" s="184"/>
      <c r="J1083" s="184"/>
      <c r="K1083" s="191"/>
      <c r="L1083" s="191"/>
    </row>
    <row r="1084" spans="1:12" x14ac:dyDescent="0.25">
      <c r="A1084" s="359" t="s">
        <v>90</v>
      </c>
      <c r="B1084" s="184"/>
      <c r="C1084" s="360" t="s">
        <v>91</v>
      </c>
      <c r="D1084" s="184" t="s">
        <v>92</v>
      </c>
      <c r="E1084" s="184"/>
      <c r="F1084" s="184"/>
      <c r="G1084" s="184"/>
      <c r="H1084" s="184"/>
      <c r="I1084" s="184"/>
      <c r="J1084" s="184"/>
      <c r="K1084" s="191"/>
      <c r="L1084" s="191"/>
    </row>
    <row r="1085" spans="1:12" x14ac:dyDescent="0.25">
      <c r="A1085" s="359" t="s">
        <v>93</v>
      </c>
      <c r="B1085" s="184"/>
      <c r="C1085" s="361">
        <v>11</v>
      </c>
      <c r="D1085" s="184" t="s">
        <v>489</v>
      </c>
      <c r="E1085" s="184"/>
      <c r="F1085" s="184"/>
      <c r="G1085" s="184"/>
      <c r="H1085" s="184"/>
      <c r="I1085" s="184"/>
      <c r="J1085" s="184"/>
      <c r="K1085" s="191"/>
      <c r="L1085" s="191"/>
    </row>
    <row r="1086" spans="1:12" x14ac:dyDescent="0.25">
      <c r="A1086" s="360"/>
      <c r="B1086" s="184"/>
      <c r="C1086" s="360"/>
      <c r="D1086" s="184"/>
      <c r="E1086" s="184"/>
      <c r="F1086" s="184"/>
      <c r="G1086" s="184"/>
      <c r="H1086" s="184"/>
      <c r="I1086" s="184"/>
      <c r="J1086" s="184"/>
      <c r="K1086" s="191"/>
      <c r="L1086" s="191"/>
    </row>
    <row r="1087" spans="1:12" x14ac:dyDescent="0.25">
      <c r="A1087" s="183"/>
      <c r="B1087" s="183"/>
      <c r="C1087" s="364" t="s">
        <v>520</v>
      </c>
      <c r="D1087" s="365" t="s">
        <v>96</v>
      </c>
      <c r="E1087" s="365" t="s">
        <v>521</v>
      </c>
      <c r="F1087" s="184"/>
      <c r="G1087" s="184"/>
      <c r="H1087" s="184"/>
      <c r="I1087" s="184"/>
      <c r="J1087" s="184"/>
      <c r="K1087" s="184"/>
      <c r="L1087" s="191"/>
    </row>
    <row r="1088" spans="1:12" x14ac:dyDescent="0.25">
      <c r="A1088" s="183"/>
      <c r="B1088" s="183"/>
      <c r="C1088" s="364"/>
      <c r="D1088" s="365"/>
      <c r="E1088" s="365"/>
      <c r="F1088" s="184"/>
      <c r="G1088" s="184"/>
      <c r="H1088" s="184"/>
      <c r="I1088" s="184"/>
      <c r="J1088" s="184"/>
      <c r="K1088" s="184"/>
      <c r="L1088" s="191"/>
    </row>
    <row r="1089" spans="1:12" x14ac:dyDescent="0.25">
      <c r="A1089" s="183" t="s">
        <v>99</v>
      </c>
      <c r="B1089" s="180" t="s">
        <v>100</v>
      </c>
      <c r="C1089" s="179" t="s">
        <v>101</v>
      </c>
      <c r="D1089" s="64" t="s">
        <v>102</v>
      </c>
      <c r="E1089" s="64"/>
      <c r="F1089" s="64"/>
      <c r="G1089" s="64"/>
      <c r="H1089" s="64"/>
      <c r="I1089" s="64"/>
      <c r="J1089" s="64"/>
      <c r="K1089" s="193">
        <f t="shared" ref="K1089:K1097" si="192">L1089/12</f>
        <v>223499.30000000002</v>
      </c>
      <c r="L1089" s="396">
        <v>2681991.6</v>
      </c>
    </row>
    <row r="1090" spans="1:12" x14ac:dyDescent="0.25">
      <c r="A1090" s="183" t="s">
        <v>99</v>
      </c>
      <c r="B1090" s="180" t="s">
        <v>106</v>
      </c>
      <c r="C1090" s="179" t="s">
        <v>101</v>
      </c>
      <c r="D1090" s="64" t="s">
        <v>107</v>
      </c>
      <c r="E1090" s="64"/>
      <c r="F1090" s="64"/>
      <c r="G1090" s="64"/>
      <c r="H1090" s="64"/>
      <c r="I1090" s="64"/>
      <c r="J1090" s="64"/>
      <c r="K1090" s="193">
        <f t="shared" si="192"/>
        <v>11883.92</v>
      </c>
      <c r="L1090" s="396">
        <v>142607.04000000001</v>
      </c>
    </row>
    <row r="1091" spans="1:12" x14ac:dyDescent="0.25">
      <c r="A1091" s="183" t="s">
        <v>99</v>
      </c>
      <c r="B1091" s="180" t="s">
        <v>108</v>
      </c>
      <c r="C1091" s="179" t="s">
        <v>101</v>
      </c>
      <c r="D1091" s="64" t="s">
        <v>109</v>
      </c>
      <c r="E1091" s="64"/>
      <c r="F1091" s="64"/>
      <c r="G1091" s="64"/>
      <c r="H1091" s="64"/>
      <c r="I1091" s="64"/>
      <c r="J1091" s="64"/>
      <c r="K1091" s="193">
        <f t="shared" si="192"/>
        <v>21727.88</v>
      </c>
      <c r="L1091" s="396">
        <v>260734.56</v>
      </c>
    </row>
    <row r="1092" spans="1:12" x14ac:dyDescent="0.25">
      <c r="A1092" s="183" t="s">
        <v>99</v>
      </c>
      <c r="B1092" s="180" t="s">
        <v>110</v>
      </c>
      <c r="C1092" s="179" t="s">
        <v>101</v>
      </c>
      <c r="D1092" s="64" t="s">
        <v>111</v>
      </c>
      <c r="E1092" s="64"/>
      <c r="F1092" s="64"/>
      <c r="G1092" s="64"/>
      <c r="H1092" s="64"/>
      <c r="I1092" s="64"/>
      <c r="J1092" s="64"/>
      <c r="K1092" s="193">
        <f t="shared" si="192"/>
        <v>4087</v>
      </c>
      <c r="L1092" s="396">
        <v>49044</v>
      </c>
    </row>
    <row r="1093" spans="1:12" x14ac:dyDescent="0.25">
      <c r="A1093" s="183" t="s">
        <v>99</v>
      </c>
      <c r="B1093" s="180" t="s">
        <v>112</v>
      </c>
      <c r="C1093" s="179" t="s">
        <v>101</v>
      </c>
      <c r="D1093" s="64" t="s">
        <v>113</v>
      </c>
      <c r="E1093" s="64"/>
      <c r="F1093" s="64"/>
      <c r="G1093" s="64"/>
      <c r="H1093" s="64"/>
      <c r="I1093" s="64"/>
      <c r="J1093" s="64"/>
      <c r="K1093" s="193">
        <f t="shared" si="192"/>
        <v>5099.9766666666665</v>
      </c>
      <c r="L1093" s="396">
        <v>61199.72</v>
      </c>
    </row>
    <row r="1094" spans="1:12" x14ac:dyDescent="0.25">
      <c r="A1094" s="183" t="s">
        <v>99</v>
      </c>
      <c r="B1094" s="180" t="s">
        <v>114</v>
      </c>
      <c r="C1094" s="179" t="s">
        <v>101</v>
      </c>
      <c r="D1094" s="64" t="s">
        <v>115</v>
      </c>
      <c r="E1094" s="64"/>
      <c r="F1094" s="64"/>
      <c r="G1094" s="64"/>
      <c r="H1094" s="64"/>
      <c r="I1094" s="64"/>
      <c r="J1094" s="64"/>
      <c r="K1094" s="193">
        <f t="shared" si="192"/>
        <v>46395.44</v>
      </c>
      <c r="L1094" s="396">
        <v>556745.28</v>
      </c>
    </row>
    <row r="1095" spans="1:12" x14ac:dyDescent="0.25">
      <c r="A1095" s="183" t="s">
        <v>99</v>
      </c>
      <c r="B1095" s="180" t="s">
        <v>117</v>
      </c>
      <c r="C1095" s="179" t="s">
        <v>101</v>
      </c>
      <c r="D1095" s="64" t="s">
        <v>118</v>
      </c>
      <c r="E1095" s="64"/>
      <c r="F1095" s="64"/>
      <c r="G1095" s="64"/>
      <c r="H1095" s="64"/>
      <c r="I1095" s="64"/>
      <c r="J1095" s="64"/>
      <c r="K1095" s="193">
        <f t="shared" si="192"/>
        <v>24615.48</v>
      </c>
      <c r="L1095" s="396">
        <v>295385.76</v>
      </c>
    </row>
    <row r="1096" spans="1:12" x14ac:dyDescent="0.25">
      <c r="A1096" s="183" t="s">
        <v>99</v>
      </c>
      <c r="B1096" s="180" t="s">
        <v>119</v>
      </c>
      <c r="C1096" s="179" t="s">
        <v>101</v>
      </c>
      <c r="D1096" s="64" t="s">
        <v>120</v>
      </c>
      <c r="E1096" s="64"/>
      <c r="F1096" s="64"/>
      <c r="G1096" s="64"/>
      <c r="H1096" s="64"/>
      <c r="I1096" s="64"/>
      <c r="J1096" s="64"/>
      <c r="K1096" s="193">
        <f t="shared" si="192"/>
        <v>16150</v>
      </c>
      <c r="L1096" s="396">
        <v>193800</v>
      </c>
    </row>
    <row r="1097" spans="1:12" x14ac:dyDescent="0.25">
      <c r="A1097" s="183" t="s">
        <v>99</v>
      </c>
      <c r="B1097" s="180" t="s">
        <v>121</v>
      </c>
      <c r="C1097" s="180" t="s">
        <v>101</v>
      </c>
      <c r="D1097" s="64" t="s">
        <v>122</v>
      </c>
      <c r="E1097" s="64"/>
      <c r="F1097" s="64"/>
      <c r="G1097" s="64"/>
      <c r="H1097" s="64"/>
      <c r="I1097" s="64"/>
      <c r="J1097" s="64"/>
      <c r="K1097" s="193">
        <f t="shared" si="192"/>
        <v>7755</v>
      </c>
      <c r="L1097" s="396">
        <v>93060</v>
      </c>
    </row>
    <row r="1098" spans="1:12" x14ac:dyDescent="0.25">
      <c r="A1098" s="361"/>
      <c r="B1098" s="183"/>
      <c r="C1098" s="391"/>
      <c r="D1098" s="184" t="s">
        <v>123</v>
      </c>
      <c r="E1098" s="184"/>
      <c r="F1098" s="184"/>
      <c r="G1098" s="184"/>
      <c r="H1098" s="184"/>
      <c r="I1098" s="184" t="s">
        <v>124</v>
      </c>
      <c r="J1098" s="184"/>
      <c r="K1098" s="185">
        <f t="shared" ref="K1098:L1098" si="193">SUM(K1089:K1097)</f>
        <v>361213.9966666667</v>
      </c>
      <c r="L1098" s="185">
        <f t="shared" si="193"/>
        <v>4334567.96</v>
      </c>
    </row>
    <row r="1099" spans="1:12" x14ac:dyDescent="0.25">
      <c r="A1099" s="361"/>
      <c r="B1099" s="183"/>
      <c r="C1099" s="391"/>
      <c r="D1099" s="184"/>
      <c r="E1099" s="184"/>
      <c r="F1099" s="184"/>
      <c r="G1099" s="184"/>
      <c r="H1099" s="184"/>
      <c r="I1099" s="184"/>
      <c r="J1099" s="184"/>
      <c r="K1099" s="184"/>
      <c r="L1099" s="191"/>
    </row>
    <row r="1100" spans="1:12" x14ac:dyDescent="0.25">
      <c r="A1100" s="183" t="s">
        <v>99</v>
      </c>
      <c r="B1100" s="180">
        <v>2111</v>
      </c>
      <c r="C1100" s="179" t="s">
        <v>101</v>
      </c>
      <c r="D1100" s="64" t="s">
        <v>125</v>
      </c>
      <c r="E1100" s="184"/>
      <c r="F1100" s="184"/>
      <c r="G1100" s="184"/>
      <c r="H1100" s="184"/>
      <c r="I1100" s="184"/>
      <c r="J1100" s="184"/>
      <c r="K1100" s="74">
        <f t="shared" ref="K1100:K1103" si="194">L1100/12</f>
        <v>956.25</v>
      </c>
      <c r="L1100" s="190">
        <v>11475</v>
      </c>
    </row>
    <row r="1101" spans="1:12" x14ac:dyDescent="0.25">
      <c r="A1101" s="183" t="s">
        <v>99</v>
      </c>
      <c r="B1101" s="180">
        <v>2141</v>
      </c>
      <c r="C1101" s="179" t="s">
        <v>101</v>
      </c>
      <c r="D1101" s="64" t="s">
        <v>168</v>
      </c>
      <c r="E1101" s="184"/>
      <c r="F1101" s="184"/>
      <c r="G1101" s="184"/>
      <c r="H1101" s="184"/>
      <c r="I1101" s="184"/>
      <c r="J1101" s="184"/>
      <c r="K1101" s="74">
        <f t="shared" si="194"/>
        <v>1600.8</v>
      </c>
      <c r="L1101" s="190">
        <v>19209.599999999999</v>
      </c>
    </row>
    <row r="1102" spans="1:12" x14ac:dyDescent="0.25">
      <c r="A1102" s="183" t="s">
        <v>99</v>
      </c>
      <c r="B1102" s="180">
        <v>2161</v>
      </c>
      <c r="C1102" s="179" t="s">
        <v>101</v>
      </c>
      <c r="D1102" s="64" t="s">
        <v>128</v>
      </c>
      <c r="E1102" s="184"/>
      <c r="F1102" s="184"/>
      <c r="G1102" s="184"/>
      <c r="H1102" s="184"/>
      <c r="I1102" s="184"/>
      <c r="J1102" s="184"/>
      <c r="K1102" s="74">
        <f t="shared" si="194"/>
        <v>1023.4</v>
      </c>
      <c r="L1102" s="190">
        <v>12280.8</v>
      </c>
    </row>
    <row r="1103" spans="1:12" x14ac:dyDescent="0.25">
      <c r="A1103" s="183" t="s">
        <v>99</v>
      </c>
      <c r="B1103" s="180">
        <v>2911</v>
      </c>
      <c r="C1103" s="179" t="s">
        <v>101</v>
      </c>
      <c r="D1103" s="64" t="s">
        <v>148</v>
      </c>
      <c r="E1103" s="184"/>
      <c r="F1103" s="184"/>
      <c r="G1103" s="184"/>
      <c r="H1103" s="184"/>
      <c r="I1103" s="184"/>
      <c r="J1103" s="184"/>
      <c r="K1103" s="74">
        <f t="shared" si="194"/>
        <v>2331.5499999999997</v>
      </c>
      <c r="L1103" s="190">
        <v>27978.6</v>
      </c>
    </row>
    <row r="1104" spans="1:12" x14ac:dyDescent="0.25">
      <c r="A1104" s="361"/>
      <c r="B1104" s="183"/>
      <c r="C1104" s="183"/>
      <c r="D1104" s="184" t="s">
        <v>123</v>
      </c>
      <c r="E1104" s="184"/>
      <c r="F1104" s="184"/>
      <c r="G1104" s="184"/>
      <c r="H1104" s="184"/>
      <c r="I1104" s="184" t="s">
        <v>124</v>
      </c>
      <c r="J1104" s="184"/>
      <c r="K1104" s="384">
        <f t="shared" ref="K1104:L1104" si="195">SUM(K1100:K1103)</f>
        <v>5912</v>
      </c>
      <c r="L1104" s="384">
        <f t="shared" si="195"/>
        <v>70944</v>
      </c>
    </row>
    <row r="1105" spans="1:12" x14ac:dyDescent="0.25">
      <c r="A1105" s="361"/>
      <c r="B1105" s="183"/>
      <c r="C1105" s="183"/>
      <c r="D1105" s="181"/>
      <c r="E1105" s="184"/>
      <c r="F1105" s="184"/>
      <c r="G1105" s="184"/>
      <c r="H1105" s="184"/>
      <c r="I1105" s="184"/>
      <c r="J1105" s="184"/>
      <c r="K1105" s="184"/>
      <c r="L1105" s="384"/>
    </row>
    <row r="1106" spans="1:12" x14ac:dyDescent="0.25">
      <c r="A1106" s="183" t="s">
        <v>99</v>
      </c>
      <c r="B1106" s="180">
        <v>3141</v>
      </c>
      <c r="C1106" s="179" t="s">
        <v>101</v>
      </c>
      <c r="D1106" s="64" t="s">
        <v>156</v>
      </c>
      <c r="E1106" s="184"/>
      <c r="F1106" s="184"/>
      <c r="G1106" s="184"/>
      <c r="H1106" s="184"/>
      <c r="I1106" s="184"/>
      <c r="J1106" s="184"/>
      <c r="K1106" s="74">
        <f t="shared" ref="K1106:K1111" si="196">L1106/12</f>
        <v>704</v>
      </c>
      <c r="L1106" s="190">
        <v>8448</v>
      </c>
    </row>
    <row r="1107" spans="1:12" x14ac:dyDescent="0.25">
      <c r="A1107" s="183" t="s">
        <v>99</v>
      </c>
      <c r="B1107" s="180">
        <v>3361</v>
      </c>
      <c r="C1107" s="179" t="s">
        <v>101</v>
      </c>
      <c r="D1107" s="64" t="s">
        <v>136</v>
      </c>
      <c r="E1107" s="184"/>
      <c r="F1107" s="184"/>
      <c r="G1107" s="184"/>
      <c r="H1107" s="184"/>
      <c r="I1107" s="184"/>
      <c r="J1107" s="184"/>
      <c r="K1107" s="74">
        <f t="shared" si="196"/>
        <v>1435.25</v>
      </c>
      <c r="L1107" s="193">
        <v>17223</v>
      </c>
    </row>
    <row r="1108" spans="1:12" x14ac:dyDescent="0.25">
      <c r="A1108" s="183" t="s">
        <v>99</v>
      </c>
      <c r="B1108" s="180">
        <v>3521</v>
      </c>
      <c r="C1108" s="179" t="s">
        <v>101</v>
      </c>
      <c r="D1108" s="64" t="s">
        <v>138</v>
      </c>
      <c r="E1108" s="184"/>
      <c r="F1108" s="184"/>
      <c r="G1108" s="184"/>
      <c r="H1108" s="184"/>
      <c r="I1108" s="184"/>
      <c r="J1108" s="184"/>
      <c r="K1108" s="74">
        <f t="shared" si="196"/>
        <v>963</v>
      </c>
      <c r="L1108" s="190">
        <v>11556</v>
      </c>
    </row>
    <row r="1109" spans="1:12" x14ac:dyDescent="0.25">
      <c r="A1109" s="183" t="s">
        <v>99</v>
      </c>
      <c r="B1109" s="180">
        <v>3721</v>
      </c>
      <c r="C1109" s="179" t="s">
        <v>101</v>
      </c>
      <c r="D1109" s="64" t="s">
        <v>142</v>
      </c>
      <c r="E1109" s="184"/>
      <c r="F1109" s="184"/>
      <c r="G1109" s="184"/>
      <c r="H1109" s="184"/>
      <c r="I1109" s="184"/>
      <c r="J1109" s="184"/>
      <c r="K1109" s="74">
        <f t="shared" si="196"/>
        <v>1083.6666666666667</v>
      </c>
      <c r="L1109" s="190">
        <v>13004</v>
      </c>
    </row>
    <row r="1110" spans="1:12" x14ac:dyDescent="0.25">
      <c r="A1110" s="183" t="s">
        <v>99</v>
      </c>
      <c r="B1110" s="180">
        <v>3751</v>
      </c>
      <c r="C1110" s="179" t="s">
        <v>101</v>
      </c>
      <c r="D1110" s="64" t="s">
        <v>144</v>
      </c>
      <c r="E1110" s="184"/>
      <c r="F1110" s="184"/>
      <c r="G1110" s="184"/>
      <c r="H1110" s="184"/>
      <c r="I1110" s="184"/>
      <c r="J1110" s="184"/>
      <c r="K1110" s="74">
        <f t="shared" si="196"/>
        <v>400.66666666666669</v>
      </c>
      <c r="L1110" s="190">
        <v>4808</v>
      </c>
    </row>
    <row r="1111" spans="1:12" x14ac:dyDescent="0.25">
      <c r="A1111" s="183" t="s">
        <v>99</v>
      </c>
      <c r="B1111" s="180">
        <v>3821</v>
      </c>
      <c r="C1111" s="179" t="s">
        <v>101</v>
      </c>
      <c r="D1111" s="64" t="s">
        <v>167</v>
      </c>
      <c r="E1111" s="184"/>
      <c r="F1111" s="184"/>
      <c r="G1111" s="184"/>
      <c r="H1111" s="184"/>
      <c r="I1111" s="184"/>
      <c r="J1111" s="184"/>
      <c r="K1111" s="74">
        <f t="shared" si="196"/>
        <v>1234</v>
      </c>
      <c r="L1111" s="190">
        <v>14808</v>
      </c>
    </row>
    <row r="1112" spans="1:12" x14ac:dyDescent="0.25">
      <c r="A1112" s="361"/>
      <c r="B1112" s="183"/>
      <c r="C1112" s="183"/>
      <c r="D1112" s="184" t="s">
        <v>123</v>
      </c>
      <c r="E1112" s="184"/>
      <c r="F1112" s="184"/>
      <c r="G1112" s="184"/>
      <c r="H1112" s="184"/>
      <c r="I1112" s="184" t="s">
        <v>124</v>
      </c>
      <c r="J1112" s="184"/>
      <c r="K1112" s="384">
        <f t="shared" ref="K1112:L1112" si="197">SUM(K1106:K1111)</f>
        <v>5820.5833333333339</v>
      </c>
      <c r="L1112" s="384">
        <f t="shared" si="197"/>
        <v>69847</v>
      </c>
    </row>
    <row r="1113" spans="1:12" x14ac:dyDescent="0.25">
      <c r="A1113" s="361"/>
      <c r="B1113" s="183"/>
      <c r="C1113" s="183"/>
      <c r="D1113" s="184"/>
      <c r="E1113" s="184"/>
      <c r="F1113" s="184"/>
      <c r="G1113" s="184"/>
      <c r="H1113" s="184"/>
      <c r="I1113" s="184"/>
      <c r="J1113" s="184"/>
      <c r="K1113" s="191"/>
      <c r="L1113" s="191"/>
    </row>
    <row r="1114" spans="1:12" x14ac:dyDescent="0.25">
      <c r="A1114" s="361"/>
      <c r="B1114" s="183"/>
      <c r="C1114" s="183"/>
      <c r="D1114" s="184" t="s">
        <v>146</v>
      </c>
      <c r="E1114" s="184"/>
      <c r="F1114" s="184"/>
      <c r="G1114" s="184"/>
      <c r="H1114" s="184"/>
      <c r="I1114" s="184" t="s">
        <v>186</v>
      </c>
      <c r="J1114" s="184"/>
      <c r="K1114" s="191">
        <f t="shared" ref="K1114:L1114" si="198">SUM(K1098,K1104,K1112)</f>
        <v>372946.58</v>
      </c>
      <c r="L1114" s="191">
        <f t="shared" si="198"/>
        <v>4475358.96</v>
      </c>
    </row>
    <row r="1115" spans="1:12" x14ac:dyDescent="0.25">
      <c r="A1115" s="361"/>
      <c r="B1115" s="183"/>
      <c r="C1115" s="183"/>
      <c r="D1115" s="361"/>
      <c r="E1115" s="184"/>
      <c r="F1115" s="184"/>
      <c r="G1115" s="184"/>
      <c r="H1115" s="184"/>
      <c r="I1115" s="184"/>
      <c r="J1115" s="184"/>
      <c r="K1115" s="191"/>
      <c r="L1115" s="191"/>
    </row>
    <row r="1116" spans="1:12" x14ac:dyDescent="0.25">
      <c r="A1116" s="359" t="s">
        <v>82</v>
      </c>
      <c r="B1116" s="183"/>
      <c r="C1116" s="361">
        <v>2</v>
      </c>
      <c r="D1116" s="184" t="s">
        <v>193</v>
      </c>
      <c r="E1116" s="184"/>
      <c r="F1116" s="184"/>
      <c r="G1116" s="184"/>
      <c r="H1116" s="184"/>
      <c r="I1116" s="184"/>
      <c r="J1116" s="184"/>
      <c r="K1116" s="191"/>
      <c r="L1116" s="191"/>
    </row>
    <row r="1117" spans="1:12" x14ac:dyDescent="0.25">
      <c r="A1117" s="359" t="s">
        <v>84</v>
      </c>
      <c r="B1117" s="183"/>
      <c r="C1117" s="361">
        <v>2</v>
      </c>
      <c r="D1117" s="184" t="s">
        <v>487</v>
      </c>
      <c r="E1117" s="184"/>
      <c r="F1117" s="184"/>
      <c r="G1117" s="184"/>
      <c r="H1117" s="184"/>
      <c r="I1117" s="184"/>
      <c r="J1117" s="184"/>
      <c r="K1117" s="191"/>
      <c r="L1117" s="191"/>
    </row>
    <row r="1118" spans="1:12" x14ac:dyDescent="0.25">
      <c r="A1118" s="359" t="s">
        <v>87</v>
      </c>
      <c r="B1118" s="183"/>
      <c r="C1118" s="361">
        <v>7</v>
      </c>
      <c r="D1118" s="184" t="s">
        <v>488</v>
      </c>
      <c r="E1118" s="184"/>
      <c r="F1118" s="184"/>
      <c r="G1118" s="184"/>
      <c r="H1118" s="184"/>
      <c r="I1118" s="184"/>
      <c r="J1118" s="184"/>
      <c r="K1118" s="191"/>
      <c r="L1118" s="191"/>
    </row>
    <row r="1119" spans="1:12" x14ac:dyDescent="0.25">
      <c r="A1119" s="359" t="s">
        <v>90</v>
      </c>
      <c r="B1119" s="184"/>
      <c r="C1119" s="360" t="s">
        <v>91</v>
      </c>
      <c r="D1119" s="184" t="s">
        <v>92</v>
      </c>
      <c r="E1119" s="184"/>
      <c r="F1119" s="184"/>
      <c r="G1119" s="184"/>
      <c r="H1119" s="184"/>
      <c r="I1119" s="184"/>
      <c r="J1119" s="184"/>
      <c r="K1119" s="191"/>
      <c r="L1119" s="191"/>
    </row>
    <row r="1120" spans="1:12" x14ac:dyDescent="0.25">
      <c r="A1120" s="359" t="s">
        <v>93</v>
      </c>
      <c r="B1120" s="184"/>
      <c r="C1120" s="361">
        <v>11</v>
      </c>
      <c r="D1120" s="184" t="s">
        <v>489</v>
      </c>
      <c r="E1120" s="184"/>
      <c r="F1120" s="184"/>
      <c r="G1120" s="184"/>
      <c r="H1120" s="184"/>
      <c r="I1120" s="184"/>
      <c r="J1120" s="184"/>
      <c r="K1120" s="191"/>
      <c r="L1120" s="191"/>
    </row>
    <row r="1121" spans="1:12" x14ac:dyDescent="0.25">
      <c r="A1121" s="361"/>
      <c r="B1121" s="183"/>
      <c r="C1121" s="183"/>
      <c r="D1121" s="361"/>
      <c r="E1121" s="184"/>
      <c r="F1121" s="184"/>
      <c r="G1121" s="184"/>
      <c r="H1121" s="184"/>
      <c r="I1121" s="184"/>
      <c r="J1121" s="184"/>
      <c r="K1121" s="191"/>
      <c r="L1121" s="191"/>
    </row>
    <row r="1122" spans="1:12" x14ac:dyDescent="0.25">
      <c r="A1122" s="183"/>
      <c r="B1122" s="183"/>
      <c r="C1122" s="364" t="s">
        <v>525</v>
      </c>
      <c r="D1122" s="365" t="s">
        <v>96</v>
      </c>
      <c r="E1122" s="365" t="s">
        <v>526</v>
      </c>
      <c r="F1122" s="365"/>
      <c r="G1122" s="184"/>
      <c r="H1122" s="184"/>
      <c r="I1122" s="184"/>
      <c r="J1122" s="184"/>
      <c r="K1122" s="184"/>
      <c r="L1122" s="191"/>
    </row>
    <row r="1123" spans="1:12" x14ac:dyDescent="0.25">
      <c r="A1123" s="183"/>
      <c r="B1123" s="183"/>
      <c r="C1123" s="360"/>
      <c r="D1123" s="184"/>
      <c r="E1123" s="184"/>
      <c r="F1123" s="184"/>
      <c r="G1123" s="184"/>
      <c r="H1123" s="184"/>
      <c r="I1123" s="184"/>
      <c r="J1123" s="184"/>
      <c r="K1123" s="184"/>
      <c r="L1123" s="191"/>
    </row>
    <row r="1124" spans="1:12" x14ac:dyDescent="0.25">
      <c r="A1124" s="183" t="s">
        <v>99</v>
      </c>
      <c r="B1124" s="180" t="s">
        <v>100</v>
      </c>
      <c r="C1124" s="179" t="s">
        <v>101</v>
      </c>
      <c r="D1124" s="64" t="s">
        <v>102</v>
      </c>
      <c r="E1124" s="64"/>
      <c r="F1124" s="64"/>
      <c r="G1124" s="64"/>
      <c r="H1124" s="64"/>
      <c r="I1124" s="64"/>
      <c r="J1124" s="64"/>
      <c r="K1124" s="193">
        <f t="shared" ref="K1124:K1132" si="199">L1124/12</f>
        <v>928539.32</v>
      </c>
      <c r="L1124" s="396">
        <v>11142471.84</v>
      </c>
    </row>
    <row r="1125" spans="1:12" x14ac:dyDescent="0.25">
      <c r="A1125" s="183" t="s">
        <v>99</v>
      </c>
      <c r="B1125" s="180" t="s">
        <v>106</v>
      </c>
      <c r="C1125" s="179" t="s">
        <v>101</v>
      </c>
      <c r="D1125" s="64" t="s">
        <v>107</v>
      </c>
      <c r="E1125" s="64"/>
      <c r="F1125" s="64"/>
      <c r="G1125" s="64"/>
      <c r="H1125" s="64"/>
      <c r="I1125" s="64"/>
      <c r="J1125" s="64"/>
      <c r="K1125" s="193">
        <f t="shared" si="199"/>
        <v>73404.98</v>
      </c>
      <c r="L1125" s="396">
        <v>880859.76</v>
      </c>
    </row>
    <row r="1126" spans="1:12" x14ac:dyDescent="0.25">
      <c r="A1126" s="183" t="s">
        <v>99</v>
      </c>
      <c r="B1126" s="180" t="s">
        <v>108</v>
      </c>
      <c r="C1126" s="179" t="s">
        <v>101</v>
      </c>
      <c r="D1126" s="64" t="s">
        <v>109</v>
      </c>
      <c r="E1126" s="64"/>
      <c r="F1126" s="64"/>
      <c r="G1126" s="64"/>
      <c r="H1126" s="64"/>
      <c r="I1126" s="64"/>
      <c r="J1126" s="64"/>
      <c r="K1126" s="193">
        <f t="shared" si="199"/>
        <v>222337.28</v>
      </c>
      <c r="L1126" s="396">
        <v>2668047.3599999999</v>
      </c>
    </row>
    <row r="1127" spans="1:12" x14ac:dyDescent="0.25">
      <c r="A1127" s="183" t="s">
        <v>99</v>
      </c>
      <c r="B1127" s="180" t="s">
        <v>110</v>
      </c>
      <c r="C1127" s="179" t="s">
        <v>101</v>
      </c>
      <c r="D1127" s="64" t="s">
        <v>111</v>
      </c>
      <c r="E1127" s="64"/>
      <c r="F1127" s="64"/>
      <c r="G1127" s="64"/>
      <c r="H1127" s="64"/>
      <c r="I1127" s="64"/>
      <c r="J1127" s="64"/>
      <c r="K1127" s="193">
        <f t="shared" si="199"/>
        <v>22010</v>
      </c>
      <c r="L1127" s="396">
        <v>264120</v>
      </c>
    </row>
    <row r="1128" spans="1:12" x14ac:dyDescent="0.25">
      <c r="A1128" s="183" t="s">
        <v>99</v>
      </c>
      <c r="B1128" s="180" t="s">
        <v>112</v>
      </c>
      <c r="C1128" s="179" t="s">
        <v>101</v>
      </c>
      <c r="D1128" s="64" t="s">
        <v>113</v>
      </c>
      <c r="E1128" s="64"/>
      <c r="F1128" s="64"/>
      <c r="G1128" s="64"/>
      <c r="H1128" s="64"/>
      <c r="I1128" s="64"/>
      <c r="J1128" s="64"/>
      <c r="K1128" s="193">
        <f t="shared" si="199"/>
        <v>21628.252499999999</v>
      </c>
      <c r="L1128" s="396">
        <v>259539.03</v>
      </c>
    </row>
    <row r="1129" spans="1:12" x14ac:dyDescent="0.25">
      <c r="A1129" s="183" t="s">
        <v>99</v>
      </c>
      <c r="B1129" s="180" t="s">
        <v>114</v>
      </c>
      <c r="C1129" s="179" t="s">
        <v>101</v>
      </c>
      <c r="D1129" s="64" t="s">
        <v>115</v>
      </c>
      <c r="E1129" s="64"/>
      <c r="F1129" s="64"/>
      <c r="G1129" s="64"/>
      <c r="H1129" s="64"/>
      <c r="I1129" s="64"/>
      <c r="J1129" s="64"/>
      <c r="K1129" s="193">
        <f t="shared" si="199"/>
        <v>214938.70333333334</v>
      </c>
      <c r="L1129" s="396">
        <v>2579264.44</v>
      </c>
    </row>
    <row r="1130" spans="1:12" x14ac:dyDescent="0.25">
      <c r="A1130" s="183" t="s">
        <v>99</v>
      </c>
      <c r="B1130" s="180" t="s">
        <v>117</v>
      </c>
      <c r="C1130" s="179" t="s">
        <v>101</v>
      </c>
      <c r="D1130" s="64" t="s">
        <v>118</v>
      </c>
      <c r="E1130" s="64"/>
      <c r="F1130" s="64"/>
      <c r="G1130" s="64"/>
      <c r="H1130" s="64"/>
      <c r="I1130" s="64"/>
      <c r="J1130" s="64"/>
      <c r="K1130" s="193">
        <f t="shared" si="199"/>
        <v>126597.92</v>
      </c>
      <c r="L1130" s="396">
        <v>1519175.04</v>
      </c>
    </row>
    <row r="1131" spans="1:12" x14ac:dyDescent="0.25">
      <c r="A1131" s="183" t="s">
        <v>99</v>
      </c>
      <c r="B1131" s="180" t="s">
        <v>119</v>
      </c>
      <c r="C1131" s="179" t="s">
        <v>101</v>
      </c>
      <c r="D1131" s="64" t="s">
        <v>120</v>
      </c>
      <c r="E1131" s="64"/>
      <c r="F1131" s="64"/>
      <c r="G1131" s="64"/>
      <c r="H1131" s="64"/>
      <c r="I1131" s="64"/>
      <c r="J1131" s="64"/>
      <c r="K1131" s="193">
        <f t="shared" si="199"/>
        <v>84550</v>
      </c>
      <c r="L1131" s="396">
        <v>1014600</v>
      </c>
    </row>
    <row r="1132" spans="1:12" x14ac:dyDescent="0.25">
      <c r="A1132" s="183" t="s">
        <v>99</v>
      </c>
      <c r="B1132" s="180" t="s">
        <v>121</v>
      </c>
      <c r="C1132" s="180" t="s">
        <v>101</v>
      </c>
      <c r="D1132" s="64" t="s">
        <v>122</v>
      </c>
      <c r="E1132" s="64"/>
      <c r="F1132" s="64"/>
      <c r="G1132" s="64"/>
      <c r="H1132" s="64"/>
      <c r="I1132" s="64"/>
      <c r="J1132" s="64"/>
      <c r="K1132" s="193">
        <f t="shared" si="199"/>
        <v>41813.360000000001</v>
      </c>
      <c r="L1132" s="396">
        <v>501760.32</v>
      </c>
    </row>
    <row r="1133" spans="1:12" x14ac:dyDescent="0.25">
      <c r="A1133" s="361"/>
      <c r="B1133" s="183"/>
      <c r="C1133" s="391"/>
      <c r="D1133" s="184" t="s">
        <v>123</v>
      </c>
      <c r="E1133" s="184"/>
      <c r="F1133" s="184"/>
      <c r="G1133" s="184"/>
      <c r="H1133" s="184"/>
      <c r="I1133" s="184" t="s">
        <v>124</v>
      </c>
      <c r="J1133" s="184"/>
      <c r="K1133" s="185">
        <f t="shared" ref="K1133:L1133" si="200">SUM(K1124:K1132)</f>
        <v>1735819.8158333332</v>
      </c>
      <c r="L1133" s="185">
        <f t="shared" si="200"/>
        <v>20829837.789999999</v>
      </c>
    </row>
    <row r="1134" spans="1:12" x14ac:dyDescent="0.25">
      <c r="A1134" s="361"/>
      <c r="B1134" s="183"/>
      <c r="C1134" s="391"/>
      <c r="D1134" s="184"/>
      <c r="E1134" s="184"/>
      <c r="F1134" s="184"/>
      <c r="G1134" s="184"/>
      <c r="H1134" s="184"/>
      <c r="I1134" s="184"/>
      <c r="J1134" s="184"/>
      <c r="K1134" s="185"/>
      <c r="L1134" s="185"/>
    </row>
    <row r="1135" spans="1:12" x14ac:dyDescent="0.25">
      <c r="A1135" s="183" t="s">
        <v>99</v>
      </c>
      <c r="B1135" s="180">
        <v>2111</v>
      </c>
      <c r="C1135" s="179" t="s">
        <v>101</v>
      </c>
      <c r="D1135" s="64" t="s">
        <v>125</v>
      </c>
      <c r="E1135" s="184"/>
      <c r="F1135" s="184"/>
      <c r="G1135" s="184"/>
      <c r="H1135" s="184"/>
      <c r="I1135" s="184"/>
      <c r="J1135" s="184"/>
      <c r="K1135" s="74">
        <f t="shared" ref="K1135:K1138" si="201">L1135/12</f>
        <v>956.25</v>
      </c>
      <c r="L1135" s="190">
        <v>11475</v>
      </c>
    </row>
    <row r="1136" spans="1:12" x14ac:dyDescent="0.25">
      <c r="A1136" s="183" t="s">
        <v>99</v>
      </c>
      <c r="B1136" s="180">
        <v>2141</v>
      </c>
      <c r="C1136" s="179" t="s">
        <v>101</v>
      </c>
      <c r="D1136" s="64" t="s">
        <v>168</v>
      </c>
      <c r="E1136" s="184"/>
      <c r="F1136" s="184"/>
      <c r="G1136" s="184"/>
      <c r="H1136" s="184"/>
      <c r="I1136" s="184"/>
      <c r="J1136" s="184"/>
      <c r="K1136" s="74">
        <f t="shared" si="201"/>
        <v>1000.1999999999999</v>
      </c>
      <c r="L1136" s="190">
        <v>12002.4</v>
      </c>
    </row>
    <row r="1137" spans="1:12" x14ac:dyDescent="0.25">
      <c r="A1137" s="183" t="s">
        <v>99</v>
      </c>
      <c r="B1137" s="180">
        <v>2161</v>
      </c>
      <c r="C1137" s="179" t="s">
        <v>101</v>
      </c>
      <c r="D1137" s="64" t="s">
        <v>128</v>
      </c>
      <c r="E1137" s="184"/>
      <c r="F1137" s="184"/>
      <c r="G1137" s="184"/>
      <c r="H1137" s="184"/>
      <c r="I1137" s="184"/>
      <c r="J1137" s="184"/>
      <c r="K1137" s="74">
        <f t="shared" si="201"/>
        <v>874.65</v>
      </c>
      <c r="L1137" s="190">
        <v>10495.8</v>
      </c>
    </row>
    <row r="1138" spans="1:12" x14ac:dyDescent="0.25">
      <c r="A1138" s="183" t="s">
        <v>99</v>
      </c>
      <c r="B1138" s="180">
        <v>2911</v>
      </c>
      <c r="C1138" s="179" t="s">
        <v>101</v>
      </c>
      <c r="D1138" s="64" t="s">
        <v>148</v>
      </c>
      <c r="E1138" s="184"/>
      <c r="F1138" s="184"/>
      <c r="G1138" s="184"/>
      <c r="H1138" s="184"/>
      <c r="I1138" s="184"/>
      <c r="J1138" s="184"/>
      <c r="K1138" s="74">
        <f t="shared" si="201"/>
        <v>1517.25</v>
      </c>
      <c r="L1138" s="190">
        <v>18207</v>
      </c>
    </row>
    <row r="1139" spans="1:12" x14ac:dyDescent="0.25">
      <c r="A1139" s="361"/>
      <c r="B1139" s="183"/>
      <c r="C1139" s="183"/>
      <c r="D1139" s="184" t="s">
        <v>123</v>
      </c>
      <c r="E1139" s="184"/>
      <c r="F1139" s="184"/>
      <c r="G1139" s="184"/>
      <c r="H1139" s="184"/>
      <c r="I1139" s="184" t="s">
        <v>124</v>
      </c>
      <c r="J1139" s="184"/>
      <c r="K1139" s="384">
        <f t="shared" ref="K1139:L1139" si="202">SUM(K1135:K1138)</f>
        <v>4348.3500000000004</v>
      </c>
      <c r="L1139" s="384">
        <f t="shared" si="202"/>
        <v>52180.2</v>
      </c>
    </row>
    <row r="1140" spans="1:12" x14ac:dyDescent="0.25">
      <c r="A1140" s="361"/>
      <c r="B1140" s="183"/>
      <c r="C1140" s="183"/>
      <c r="D1140" s="181"/>
      <c r="E1140" s="184"/>
      <c r="F1140" s="184"/>
      <c r="G1140" s="184"/>
      <c r="H1140" s="184"/>
      <c r="I1140" s="184"/>
      <c r="J1140" s="184"/>
      <c r="K1140" s="184"/>
      <c r="L1140" s="384"/>
    </row>
    <row r="1141" spans="1:12" x14ac:dyDescent="0.25">
      <c r="A1141" s="183" t="s">
        <v>99</v>
      </c>
      <c r="B1141" s="66">
        <v>3111</v>
      </c>
      <c r="C1141" s="66" t="s">
        <v>101</v>
      </c>
      <c r="D1141" s="65" t="s">
        <v>152</v>
      </c>
      <c r="E1141" s="72"/>
      <c r="F1141" s="72"/>
      <c r="G1141" s="72"/>
      <c r="H1141" s="72"/>
      <c r="I1141" s="72"/>
      <c r="J1141" s="72"/>
      <c r="K1141" s="68">
        <f t="shared" ref="K1141:K1150" si="203">L1141/12</f>
        <v>15666.666666666666</v>
      </c>
      <c r="L1141" s="194">
        <v>188000</v>
      </c>
    </row>
    <row r="1142" spans="1:12" x14ac:dyDescent="0.25">
      <c r="A1142" s="183" t="s">
        <v>99</v>
      </c>
      <c r="B1142" s="180">
        <v>3131</v>
      </c>
      <c r="C1142" s="180" t="s">
        <v>101</v>
      </c>
      <c r="D1142" s="64" t="s">
        <v>155</v>
      </c>
      <c r="E1142" s="181"/>
      <c r="F1142" s="181"/>
      <c r="G1142" s="181"/>
      <c r="H1142" s="181"/>
      <c r="I1142" s="181"/>
      <c r="J1142" s="181"/>
      <c r="K1142" s="182">
        <f t="shared" si="203"/>
        <v>4850</v>
      </c>
      <c r="L1142" s="208">
        <v>58200</v>
      </c>
    </row>
    <row r="1143" spans="1:12" x14ac:dyDescent="0.25">
      <c r="A1143" s="183" t="s">
        <v>99</v>
      </c>
      <c r="B1143" s="180">
        <v>3141</v>
      </c>
      <c r="C1143" s="179" t="s">
        <v>101</v>
      </c>
      <c r="D1143" s="64" t="s">
        <v>156</v>
      </c>
      <c r="E1143" s="184"/>
      <c r="F1143" s="184"/>
      <c r="G1143" s="184"/>
      <c r="H1143" s="184"/>
      <c r="I1143" s="184"/>
      <c r="J1143" s="184"/>
      <c r="K1143" s="182">
        <f t="shared" si="203"/>
        <v>2185</v>
      </c>
      <c r="L1143" s="190">
        <v>26220</v>
      </c>
    </row>
    <row r="1144" spans="1:12" x14ac:dyDescent="0.25">
      <c r="A1144" s="183" t="s">
        <v>99</v>
      </c>
      <c r="B1144" s="180">
        <v>3221</v>
      </c>
      <c r="C1144" s="179" t="s">
        <v>101</v>
      </c>
      <c r="D1144" s="64" t="s">
        <v>160</v>
      </c>
      <c r="E1144" s="184"/>
      <c r="F1144" s="184"/>
      <c r="G1144" s="184"/>
      <c r="H1144" s="184"/>
      <c r="I1144" s="184"/>
      <c r="J1144" s="184"/>
      <c r="K1144" s="182">
        <f t="shared" si="203"/>
        <v>11600</v>
      </c>
      <c r="L1144" s="193">
        <v>139200</v>
      </c>
    </row>
    <row r="1145" spans="1:12" x14ac:dyDescent="0.25">
      <c r="A1145" s="183" t="s">
        <v>99</v>
      </c>
      <c r="B1145" s="180">
        <v>3361</v>
      </c>
      <c r="C1145" s="179" t="s">
        <v>101</v>
      </c>
      <c r="D1145" s="64" t="s">
        <v>136</v>
      </c>
      <c r="E1145" s="184"/>
      <c r="F1145" s="184"/>
      <c r="G1145" s="184"/>
      <c r="H1145" s="184"/>
      <c r="I1145" s="184"/>
      <c r="J1145" s="184"/>
      <c r="K1145" s="182">
        <f t="shared" si="203"/>
        <v>855.66666666666663</v>
      </c>
      <c r="L1145" s="193">
        <v>10268</v>
      </c>
    </row>
    <row r="1146" spans="1:12" x14ac:dyDescent="0.25">
      <c r="A1146" s="183" t="s">
        <v>99</v>
      </c>
      <c r="B1146" s="180">
        <v>3521</v>
      </c>
      <c r="C1146" s="179" t="s">
        <v>101</v>
      </c>
      <c r="D1146" s="64" t="s">
        <v>138</v>
      </c>
      <c r="E1146" s="184"/>
      <c r="F1146" s="184"/>
      <c r="G1146" s="184"/>
      <c r="H1146" s="184"/>
      <c r="I1146" s="184"/>
      <c r="J1146" s="184"/>
      <c r="K1146" s="182">
        <f t="shared" si="203"/>
        <v>1139.25</v>
      </c>
      <c r="L1146" s="190">
        <v>13671</v>
      </c>
    </row>
    <row r="1147" spans="1:12" x14ac:dyDescent="0.25">
      <c r="A1147" s="183" t="s">
        <v>99</v>
      </c>
      <c r="B1147" s="180">
        <v>3711</v>
      </c>
      <c r="C1147" s="179" t="s">
        <v>101</v>
      </c>
      <c r="D1147" s="64" t="s">
        <v>140</v>
      </c>
      <c r="E1147" s="184"/>
      <c r="F1147" s="184"/>
      <c r="G1147" s="184"/>
      <c r="H1147" s="184"/>
      <c r="I1147" s="184"/>
      <c r="J1147" s="184"/>
      <c r="K1147" s="182">
        <f t="shared" si="203"/>
        <v>983.33333333333337</v>
      </c>
      <c r="L1147" s="193">
        <v>11800</v>
      </c>
    </row>
    <row r="1148" spans="1:12" x14ac:dyDescent="0.25">
      <c r="A1148" s="183" t="s">
        <v>99</v>
      </c>
      <c r="B1148" s="180">
        <v>3721</v>
      </c>
      <c r="C1148" s="179" t="s">
        <v>101</v>
      </c>
      <c r="D1148" s="64" t="s">
        <v>142</v>
      </c>
      <c r="E1148" s="184"/>
      <c r="F1148" s="184"/>
      <c r="G1148" s="184"/>
      <c r="H1148" s="184"/>
      <c r="I1148" s="184"/>
      <c r="J1148" s="184"/>
      <c r="K1148" s="182">
        <f t="shared" si="203"/>
        <v>1250</v>
      </c>
      <c r="L1148" s="193">
        <v>15000</v>
      </c>
    </row>
    <row r="1149" spans="1:12" x14ac:dyDescent="0.25">
      <c r="A1149" s="183" t="s">
        <v>99</v>
      </c>
      <c r="B1149" s="180">
        <v>3751</v>
      </c>
      <c r="C1149" s="179" t="s">
        <v>101</v>
      </c>
      <c r="D1149" s="64" t="s">
        <v>144</v>
      </c>
      <c r="E1149" s="184"/>
      <c r="F1149" s="184"/>
      <c r="G1149" s="184"/>
      <c r="H1149" s="184"/>
      <c r="I1149" s="184"/>
      <c r="J1149" s="184"/>
      <c r="K1149" s="182">
        <f t="shared" si="203"/>
        <v>760</v>
      </c>
      <c r="L1149" s="190">
        <v>9120</v>
      </c>
    </row>
    <row r="1150" spans="1:12" x14ac:dyDescent="0.25">
      <c r="A1150" s="183" t="s">
        <v>99</v>
      </c>
      <c r="B1150" s="66">
        <v>3821</v>
      </c>
      <c r="C1150" s="71" t="s">
        <v>101</v>
      </c>
      <c r="D1150" s="65" t="s">
        <v>167</v>
      </c>
      <c r="E1150" s="174"/>
      <c r="F1150" s="174"/>
      <c r="G1150" s="174"/>
      <c r="H1150" s="174"/>
      <c r="I1150" s="174"/>
      <c r="J1150" s="174"/>
      <c r="K1150" s="68">
        <f t="shared" si="203"/>
        <v>19357.5</v>
      </c>
      <c r="L1150" s="189">
        <v>232290</v>
      </c>
    </row>
    <row r="1151" spans="1:12" x14ac:dyDescent="0.25">
      <c r="A1151" s="361"/>
      <c r="B1151" s="183"/>
      <c r="C1151" s="183"/>
      <c r="D1151" s="184" t="s">
        <v>123</v>
      </c>
      <c r="E1151" s="184"/>
      <c r="F1151" s="184"/>
      <c r="G1151" s="184"/>
      <c r="H1151" s="184"/>
      <c r="I1151" s="184" t="s">
        <v>124</v>
      </c>
      <c r="J1151" s="184"/>
      <c r="K1151" s="384">
        <f t="shared" ref="K1151:L1151" si="204">SUM(K1141:K1150)</f>
        <v>58647.416666666664</v>
      </c>
      <c r="L1151" s="384">
        <f t="shared" si="204"/>
        <v>703769</v>
      </c>
    </row>
    <row r="1152" spans="1:12" x14ac:dyDescent="0.25">
      <c r="A1152" s="361"/>
      <c r="B1152" s="183"/>
      <c r="C1152" s="183"/>
      <c r="D1152" s="184"/>
      <c r="E1152" s="184"/>
      <c r="F1152" s="184"/>
      <c r="G1152" s="184"/>
      <c r="H1152" s="184"/>
      <c r="I1152" s="184"/>
      <c r="J1152" s="184"/>
      <c r="K1152" s="191"/>
      <c r="L1152" s="191"/>
    </row>
    <row r="1153" spans="1:12" x14ac:dyDescent="0.25">
      <c r="A1153" s="361"/>
      <c r="B1153" s="183"/>
      <c r="C1153" s="183"/>
      <c r="D1153" s="184" t="s">
        <v>146</v>
      </c>
      <c r="E1153" s="184"/>
      <c r="F1153" s="184"/>
      <c r="G1153" s="184"/>
      <c r="H1153" s="184"/>
      <c r="I1153" s="184" t="s">
        <v>186</v>
      </c>
      <c r="J1153" s="184"/>
      <c r="K1153" s="191">
        <f>SUM(K1133,K1139,K1151)</f>
        <v>1798815.5825</v>
      </c>
      <c r="L1153" s="191">
        <f>SUM(L1133,L1139,L1151)</f>
        <v>21585786.989999998</v>
      </c>
    </row>
    <row r="1154" spans="1:12" x14ac:dyDescent="0.25">
      <c r="A1154" s="361"/>
      <c r="B1154" s="184"/>
      <c r="C1154" s="184"/>
      <c r="D1154" s="184"/>
      <c r="E1154" s="184"/>
      <c r="F1154" s="184"/>
      <c r="G1154" s="184"/>
      <c r="H1154" s="184"/>
      <c r="I1154" s="184"/>
      <c r="J1154" s="184"/>
      <c r="K1154" s="184"/>
      <c r="L1154" s="184"/>
    </row>
    <row r="1155" spans="1:12" x14ac:dyDescent="0.25">
      <c r="A1155" s="361"/>
      <c r="B1155" s="183"/>
      <c r="C1155" s="183"/>
      <c r="D1155" s="184" t="s">
        <v>173</v>
      </c>
      <c r="E1155" s="184"/>
      <c r="F1155" s="361"/>
      <c r="G1155" s="361"/>
      <c r="H1155" s="184"/>
      <c r="I1155" s="361" t="s">
        <v>244</v>
      </c>
      <c r="J1155" s="361"/>
      <c r="K1155" s="191">
        <f>SUM(K1153,K1114,K1079,K1045,K1008,K977)</f>
        <v>5302894.0216666665</v>
      </c>
      <c r="L1155" s="400">
        <f>SUM(L1153,L1114,L1079,L1045,L1008,L977)</f>
        <v>63634728.259999998</v>
      </c>
    </row>
    <row r="1156" spans="1:12" x14ac:dyDescent="0.25">
      <c r="A1156" s="361"/>
      <c r="B1156" s="183"/>
      <c r="C1156" s="183"/>
      <c r="D1156" s="361"/>
      <c r="E1156" s="184"/>
      <c r="F1156" s="361"/>
      <c r="G1156" s="361"/>
      <c r="H1156" s="361"/>
      <c r="I1156" s="361"/>
      <c r="J1156" s="361"/>
      <c r="K1156" s="191"/>
      <c r="L1156" s="191"/>
    </row>
    <row r="1157" spans="1:12" x14ac:dyDescent="0.25">
      <c r="A1157" s="359" t="s">
        <v>82</v>
      </c>
      <c r="B1157" s="183"/>
      <c r="C1157" s="361">
        <v>3</v>
      </c>
      <c r="D1157" s="184" t="s">
        <v>529</v>
      </c>
      <c r="E1157" s="184"/>
      <c r="F1157" s="361"/>
      <c r="G1157" s="361"/>
      <c r="H1157" s="361"/>
      <c r="I1157" s="361"/>
      <c r="J1157" s="361"/>
      <c r="K1157" s="191"/>
      <c r="L1157" s="191"/>
    </row>
    <row r="1158" spans="1:12" x14ac:dyDescent="0.25">
      <c r="A1158" s="359" t="s">
        <v>84</v>
      </c>
      <c r="B1158" s="183"/>
      <c r="C1158" s="361">
        <v>2</v>
      </c>
      <c r="D1158" s="184" t="s">
        <v>647</v>
      </c>
      <c r="E1158" s="184"/>
      <c r="F1158" s="361"/>
      <c r="G1158" s="361"/>
      <c r="H1158" s="361"/>
      <c r="I1158" s="361"/>
      <c r="J1158" s="361"/>
      <c r="K1158" s="191"/>
      <c r="L1158" s="191"/>
    </row>
    <row r="1159" spans="1:12" x14ac:dyDescent="0.25">
      <c r="A1159" s="359" t="s">
        <v>87</v>
      </c>
      <c r="B1159" s="183"/>
      <c r="C1159" s="361">
        <v>1</v>
      </c>
      <c r="D1159" s="184" t="s">
        <v>530</v>
      </c>
      <c r="E1159" s="184"/>
      <c r="F1159" s="361"/>
      <c r="G1159" s="361"/>
      <c r="H1159" s="361"/>
      <c r="I1159" s="361"/>
      <c r="J1159" s="361"/>
      <c r="K1159" s="191"/>
      <c r="L1159" s="191"/>
    </row>
    <row r="1160" spans="1:12" x14ac:dyDescent="0.25">
      <c r="A1160" s="359" t="s">
        <v>90</v>
      </c>
      <c r="B1160" s="184"/>
      <c r="C1160" s="360" t="s">
        <v>91</v>
      </c>
      <c r="D1160" s="184" t="s">
        <v>92</v>
      </c>
      <c r="E1160" s="184"/>
      <c r="F1160" s="184"/>
      <c r="G1160" s="184"/>
      <c r="H1160" s="184"/>
      <c r="I1160" s="184"/>
      <c r="J1160" s="184"/>
      <c r="K1160" s="191"/>
      <c r="L1160" s="191"/>
    </row>
    <row r="1161" spans="1:12" x14ac:dyDescent="0.25">
      <c r="A1161" s="359" t="s">
        <v>93</v>
      </c>
      <c r="B1161" s="184"/>
      <c r="C1161" s="361">
        <v>12</v>
      </c>
      <c r="D1161" s="184" t="s">
        <v>531</v>
      </c>
      <c r="E1161" s="184"/>
      <c r="F1161" s="184"/>
      <c r="G1161" s="184"/>
      <c r="H1161" s="184"/>
      <c r="I1161" s="184"/>
      <c r="J1161" s="184"/>
      <c r="K1161" s="191"/>
      <c r="L1161" s="191"/>
    </row>
    <row r="1162" spans="1:12" x14ac:dyDescent="0.25">
      <c r="A1162" s="361"/>
      <c r="B1162" s="183"/>
      <c r="C1162" s="183"/>
      <c r="D1162" s="184"/>
      <c r="E1162" s="184"/>
      <c r="F1162" s="184"/>
      <c r="G1162" s="184"/>
      <c r="H1162" s="184"/>
      <c r="I1162" s="184"/>
      <c r="J1162" s="184"/>
      <c r="K1162" s="191"/>
      <c r="L1162" s="191"/>
    </row>
    <row r="1163" spans="1:12" x14ac:dyDescent="0.25">
      <c r="A1163" s="399"/>
      <c r="B1163" s="364"/>
      <c r="C1163" s="364" t="s">
        <v>532</v>
      </c>
      <c r="D1163" s="365" t="s">
        <v>96</v>
      </c>
      <c r="E1163" s="365" t="s">
        <v>533</v>
      </c>
      <c r="F1163" s="365"/>
      <c r="G1163" s="365"/>
      <c r="H1163" s="365"/>
      <c r="I1163" s="365"/>
      <c r="J1163" s="365"/>
      <c r="K1163" s="365"/>
      <c r="L1163" s="424"/>
    </row>
    <row r="1164" spans="1:12" x14ac:dyDescent="0.25">
      <c r="A1164" s="399"/>
      <c r="B1164" s="364"/>
      <c r="C1164" s="364"/>
      <c r="D1164" s="365"/>
      <c r="E1164" s="365"/>
      <c r="F1164" s="365"/>
      <c r="G1164" s="365"/>
      <c r="H1164" s="365"/>
      <c r="I1164" s="365"/>
      <c r="J1164" s="365"/>
      <c r="K1164" s="365"/>
      <c r="L1164" s="424"/>
    </row>
    <row r="1165" spans="1:12" x14ac:dyDescent="0.25">
      <c r="A1165" s="183" t="s">
        <v>99</v>
      </c>
      <c r="B1165" s="180" t="s">
        <v>100</v>
      </c>
      <c r="C1165" s="179" t="s">
        <v>101</v>
      </c>
      <c r="D1165" s="64" t="s">
        <v>102</v>
      </c>
      <c r="E1165" s="64"/>
      <c r="F1165" s="64"/>
      <c r="G1165" s="64"/>
      <c r="H1165" s="64"/>
      <c r="I1165" s="64"/>
      <c r="J1165" s="64"/>
      <c r="K1165" s="193">
        <f t="shared" ref="K1165:K1173" si="205">L1165/12</f>
        <v>48882.96</v>
      </c>
      <c r="L1165" s="396">
        <v>586595.52</v>
      </c>
    </row>
    <row r="1166" spans="1:12" x14ac:dyDescent="0.25">
      <c r="A1166" s="183" t="s">
        <v>99</v>
      </c>
      <c r="B1166" s="180" t="s">
        <v>106</v>
      </c>
      <c r="C1166" s="179" t="s">
        <v>101</v>
      </c>
      <c r="D1166" s="64" t="s">
        <v>107</v>
      </c>
      <c r="E1166" s="64"/>
      <c r="F1166" s="64"/>
      <c r="G1166" s="64"/>
      <c r="H1166" s="64"/>
      <c r="I1166" s="64"/>
      <c r="J1166" s="64"/>
      <c r="K1166" s="193">
        <f t="shared" si="205"/>
        <v>11051.08</v>
      </c>
      <c r="L1166" s="396">
        <v>132612.96</v>
      </c>
    </row>
    <row r="1167" spans="1:12" x14ac:dyDescent="0.25">
      <c r="A1167" s="183" t="s">
        <v>99</v>
      </c>
      <c r="B1167" s="180" t="s">
        <v>108</v>
      </c>
      <c r="C1167" s="179" t="s">
        <v>101</v>
      </c>
      <c r="D1167" s="64" t="s">
        <v>109</v>
      </c>
      <c r="E1167" s="64"/>
      <c r="F1167" s="64"/>
      <c r="G1167" s="64"/>
      <c r="H1167" s="64"/>
      <c r="I1167" s="64"/>
      <c r="J1167" s="64"/>
      <c r="K1167" s="193">
        <f t="shared" si="205"/>
        <v>31444.080000000002</v>
      </c>
      <c r="L1167" s="396">
        <v>377328.96</v>
      </c>
    </row>
    <row r="1168" spans="1:12" x14ac:dyDescent="0.25">
      <c r="A1168" s="183" t="s">
        <v>99</v>
      </c>
      <c r="B1168" s="180" t="s">
        <v>110</v>
      </c>
      <c r="C1168" s="179" t="s">
        <v>101</v>
      </c>
      <c r="D1168" s="64" t="s">
        <v>111</v>
      </c>
      <c r="E1168" s="64"/>
      <c r="F1168" s="64"/>
      <c r="G1168" s="64"/>
      <c r="H1168" s="64"/>
      <c r="I1168" s="64"/>
      <c r="J1168" s="64"/>
      <c r="K1168" s="193">
        <f t="shared" si="205"/>
        <v>698</v>
      </c>
      <c r="L1168" s="396">
        <v>8376</v>
      </c>
    </row>
    <row r="1169" spans="1:13" x14ac:dyDescent="0.25">
      <c r="A1169" s="183" t="s">
        <v>99</v>
      </c>
      <c r="B1169" s="180" t="s">
        <v>112</v>
      </c>
      <c r="C1169" s="179" t="s">
        <v>101</v>
      </c>
      <c r="D1169" s="64" t="s">
        <v>113</v>
      </c>
      <c r="E1169" s="64"/>
      <c r="F1169" s="64"/>
      <c r="G1169" s="64"/>
      <c r="H1169" s="64"/>
      <c r="I1169" s="64"/>
      <c r="J1169" s="64"/>
      <c r="K1169" s="193">
        <f t="shared" si="205"/>
        <v>1298.5766666666666</v>
      </c>
      <c r="L1169" s="396">
        <v>15582.92</v>
      </c>
    </row>
    <row r="1170" spans="1:13" x14ac:dyDescent="0.25">
      <c r="A1170" s="183" t="s">
        <v>99</v>
      </c>
      <c r="B1170" s="180" t="s">
        <v>114</v>
      </c>
      <c r="C1170" s="179" t="s">
        <v>101</v>
      </c>
      <c r="D1170" s="64" t="s">
        <v>115</v>
      </c>
      <c r="E1170" s="64"/>
      <c r="F1170" s="64"/>
      <c r="G1170" s="64"/>
      <c r="H1170" s="64"/>
      <c r="I1170" s="64"/>
      <c r="J1170" s="64"/>
      <c r="K1170" s="193">
        <f t="shared" si="205"/>
        <v>21884.301666666666</v>
      </c>
      <c r="L1170" s="396">
        <v>262611.62</v>
      </c>
    </row>
    <row r="1171" spans="1:13" x14ac:dyDescent="0.25">
      <c r="A1171" s="183" t="s">
        <v>99</v>
      </c>
      <c r="B1171" s="180" t="s">
        <v>117</v>
      </c>
      <c r="C1171" s="179" t="s">
        <v>101</v>
      </c>
      <c r="D1171" s="64" t="s">
        <v>118</v>
      </c>
      <c r="E1171" s="64"/>
      <c r="F1171" s="64"/>
      <c r="G1171" s="64"/>
      <c r="H1171" s="64"/>
      <c r="I1171" s="64"/>
      <c r="J1171" s="64"/>
      <c r="K1171" s="193">
        <f t="shared" si="205"/>
        <v>50534.920000000006</v>
      </c>
      <c r="L1171" s="396">
        <v>606419.04</v>
      </c>
    </row>
    <row r="1172" spans="1:13" x14ac:dyDescent="0.25">
      <c r="A1172" s="183" t="s">
        <v>99</v>
      </c>
      <c r="B1172" s="180" t="s">
        <v>119</v>
      </c>
      <c r="C1172" s="179" t="s">
        <v>101</v>
      </c>
      <c r="D1172" s="64" t="s">
        <v>120</v>
      </c>
      <c r="E1172" s="64"/>
      <c r="F1172" s="64"/>
      <c r="G1172" s="64"/>
      <c r="H1172" s="64"/>
      <c r="I1172" s="64"/>
      <c r="J1172" s="64"/>
      <c r="K1172" s="193">
        <f t="shared" si="205"/>
        <v>2850</v>
      </c>
      <c r="L1172" s="396">
        <v>34200</v>
      </c>
    </row>
    <row r="1173" spans="1:13" x14ac:dyDescent="0.25">
      <c r="A1173" s="183" t="s">
        <v>99</v>
      </c>
      <c r="B1173" s="180" t="s">
        <v>121</v>
      </c>
      <c r="C1173" s="180" t="s">
        <v>101</v>
      </c>
      <c r="D1173" s="64" t="s">
        <v>122</v>
      </c>
      <c r="E1173" s="64"/>
      <c r="F1173" s="64"/>
      <c r="G1173" s="64"/>
      <c r="H1173" s="64"/>
      <c r="I1173" s="64"/>
      <c r="J1173" s="64"/>
      <c r="K1173" s="193">
        <f t="shared" si="205"/>
        <v>2074.1666666666665</v>
      </c>
      <c r="L1173" s="396">
        <v>24890</v>
      </c>
    </row>
    <row r="1174" spans="1:13" x14ac:dyDescent="0.25">
      <c r="A1174" s="361"/>
      <c r="B1174" s="360"/>
      <c r="C1174" s="69"/>
      <c r="D1174" s="184" t="s">
        <v>123</v>
      </c>
      <c r="E1174" s="184"/>
      <c r="F1174" s="184"/>
      <c r="G1174" s="184"/>
      <c r="H1174" s="184"/>
      <c r="I1174" s="184" t="s">
        <v>124</v>
      </c>
      <c r="J1174" s="184"/>
      <c r="K1174" s="185">
        <f t="shared" ref="K1174:L1174" si="206">SUM(K1165:K1173)</f>
        <v>170718.08499999999</v>
      </c>
      <c r="L1174" s="185">
        <f t="shared" si="206"/>
        <v>2048617.02</v>
      </c>
    </row>
    <row r="1175" spans="1:13" x14ac:dyDescent="0.25">
      <c r="A1175" s="361"/>
      <c r="B1175" s="360"/>
      <c r="C1175" s="69"/>
      <c r="D1175" s="184"/>
      <c r="E1175" s="184"/>
      <c r="F1175" s="184"/>
      <c r="G1175" s="184"/>
      <c r="H1175" s="184"/>
      <c r="I1175" s="184"/>
      <c r="J1175" s="184"/>
      <c r="K1175" s="185"/>
      <c r="L1175" s="185"/>
    </row>
    <row r="1176" spans="1:13" x14ac:dyDescent="0.25">
      <c r="A1176" s="173" t="s">
        <v>99</v>
      </c>
      <c r="B1176" s="180">
        <v>2111</v>
      </c>
      <c r="C1176" s="179" t="s">
        <v>101</v>
      </c>
      <c r="D1176" s="64" t="s">
        <v>125</v>
      </c>
      <c r="E1176" s="184"/>
      <c r="F1176" s="184"/>
      <c r="G1176" s="184"/>
      <c r="H1176" s="184"/>
      <c r="I1176" s="184"/>
      <c r="J1176" s="184"/>
      <c r="K1176" s="74">
        <f t="shared" ref="K1176:K1179" si="207">L1176/12</f>
        <v>884.85</v>
      </c>
      <c r="L1176" s="193">
        <v>10618.2</v>
      </c>
    </row>
    <row r="1177" spans="1:13" x14ac:dyDescent="0.25">
      <c r="A1177" s="173" t="s">
        <v>99</v>
      </c>
      <c r="B1177" s="180">
        <v>2161</v>
      </c>
      <c r="C1177" s="179" t="s">
        <v>101</v>
      </c>
      <c r="D1177" s="64" t="s">
        <v>128</v>
      </c>
      <c r="E1177" s="184"/>
      <c r="F1177" s="184"/>
      <c r="G1177" s="184"/>
      <c r="H1177" s="184"/>
      <c r="I1177" s="184"/>
      <c r="J1177" s="184"/>
      <c r="K1177" s="74">
        <f t="shared" si="207"/>
        <v>416.66666666666669</v>
      </c>
      <c r="L1177" s="193">
        <v>5000</v>
      </c>
    </row>
    <row r="1178" spans="1:13" s="59" customFormat="1" x14ac:dyDescent="0.25">
      <c r="A1178" s="183" t="s">
        <v>99</v>
      </c>
      <c r="B1178" s="66">
        <v>2611</v>
      </c>
      <c r="C1178" s="71" t="s">
        <v>101</v>
      </c>
      <c r="D1178" s="65" t="s">
        <v>129</v>
      </c>
      <c r="E1178" s="174"/>
      <c r="F1178" s="174"/>
      <c r="G1178" s="174"/>
      <c r="H1178" s="174"/>
      <c r="I1178" s="174"/>
      <c r="J1178" s="174"/>
      <c r="K1178" s="74">
        <f t="shared" si="207"/>
        <v>1289.3999999999999</v>
      </c>
      <c r="L1178" s="192">
        <v>15472.8</v>
      </c>
      <c r="M1178" s="207"/>
    </row>
    <row r="1179" spans="1:13" x14ac:dyDescent="0.25">
      <c r="A1179" s="173" t="s">
        <v>99</v>
      </c>
      <c r="B1179" s="180">
        <v>2911</v>
      </c>
      <c r="C1179" s="179" t="s">
        <v>101</v>
      </c>
      <c r="D1179" s="64" t="s">
        <v>148</v>
      </c>
      <c r="E1179" s="184"/>
      <c r="F1179" s="184"/>
      <c r="G1179" s="184"/>
      <c r="H1179" s="184"/>
      <c r="I1179" s="184"/>
      <c r="J1179" s="184"/>
      <c r="K1179" s="74">
        <f t="shared" si="207"/>
        <v>521</v>
      </c>
      <c r="L1179" s="193">
        <v>6252</v>
      </c>
    </row>
    <row r="1180" spans="1:13" x14ac:dyDescent="0.25">
      <c r="A1180" s="361"/>
      <c r="B1180" s="183"/>
      <c r="C1180" s="183"/>
      <c r="D1180" s="184" t="s">
        <v>123</v>
      </c>
      <c r="E1180" s="184"/>
      <c r="F1180" s="184"/>
      <c r="G1180" s="184"/>
      <c r="H1180" s="184"/>
      <c r="I1180" s="184" t="s">
        <v>124</v>
      </c>
      <c r="J1180" s="184"/>
      <c r="K1180" s="384">
        <f>SUM(K1176:K1179)</f>
        <v>3111.9166666666665</v>
      </c>
      <c r="L1180" s="185">
        <f>SUM(L1176:L1179)</f>
        <v>37343</v>
      </c>
    </row>
    <row r="1181" spans="1:13" x14ac:dyDescent="0.25">
      <c r="A1181" s="361"/>
      <c r="B1181" s="183"/>
      <c r="C1181" s="183"/>
      <c r="D1181" s="181"/>
      <c r="E1181" s="184"/>
      <c r="F1181" s="184"/>
      <c r="G1181" s="184"/>
      <c r="H1181" s="184"/>
      <c r="I1181" s="184"/>
      <c r="J1181" s="184"/>
      <c r="K1181" s="384"/>
      <c r="L1181" s="384"/>
    </row>
    <row r="1182" spans="1:13" x14ac:dyDescent="0.25">
      <c r="A1182" s="183" t="s">
        <v>99</v>
      </c>
      <c r="B1182" s="180">
        <v>3111</v>
      </c>
      <c r="C1182" s="180" t="s">
        <v>101</v>
      </c>
      <c r="D1182" s="64" t="s">
        <v>152</v>
      </c>
      <c r="E1182" s="184"/>
      <c r="F1182" s="184"/>
      <c r="G1182" s="184"/>
      <c r="H1182" s="184"/>
      <c r="I1182" s="184"/>
      <c r="J1182" s="184"/>
      <c r="K1182" s="385">
        <f t="shared" ref="K1182:K1191" si="208">L1182/12</f>
        <v>900</v>
      </c>
      <c r="L1182" s="182">
        <v>10800</v>
      </c>
    </row>
    <row r="1183" spans="1:13" x14ac:dyDescent="0.25">
      <c r="A1183" s="183" t="s">
        <v>99</v>
      </c>
      <c r="B1183" s="180">
        <v>3221</v>
      </c>
      <c r="C1183" s="179" t="s">
        <v>101</v>
      </c>
      <c r="D1183" s="64" t="s">
        <v>160</v>
      </c>
      <c r="E1183" s="184"/>
      <c r="F1183" s="184"/>
      <c r="G1183" s="184"/>
      <c r="H1183" s="184"/>
      <c r="I1183" s="184"/>
      <c r="J1183" s="184"/>
      <c r="K1183" s="385">
        <f t="shared" si="208"/>
        <v>69602.916666666672</v>
      </c>
      <c r="L1183" s="193">
        <v>835235</v>
      </c>
    </row>
    <row r="1184" spans="1:13" x14ac:dyDescent="0.25">
      <c r="A1184" s="183" t="s">
        <v>99</v>
      </c>
      <c r="B1184" s="180">
        <v>3361</v>
      </c>
      <c r="C1184" s="179" t="s">
        <v>101</v>
      </c>
      <c r="D1184" s="64" t="s">
        <v>136</v>
      </c>
      <c r="E1184" s="184"/>
      <c r="F1184" s="184"/>
      <c r="G1184" s="184"/>
      <c r="H1184" s="184"/>
      <c r="I1184" s="184"/>
      <c r="J1184" s="184"/>
      <c r="K1184" s="385">
        <f t="shared" si="208"/>
        <v>799.5</v>
      </c>
      <c r="L1184" s="193">
        <v>9594</v>
      </c>
    </row>
    <row r="1185" spans="1:12" x14ac:dyDescent="0.25">
      <c r="A1185" s="183" t="s">
        <v>99</v>
      </c>
      <c r="B1185" s="180">
        <v>3521</v>
      </c>
      <c r="C1185" s="179" t="s">
        <v>101</v>
      </c>
      <c r="D1185" s="64" t="s">
        <v>138</v>
      </c>
      <c r="E1185" s="184"/>
      <c r="F1185" s="184"/>
      <c r="G1185" s="184"/>
      <c r="H1185" s="184"/>
      <c r="I1185" s="184"/>
      <c r="J1185" s="184"/>
      <c r="K1185" s="385">
        <f t="shared" si="208"/>
        <v>780.75</v>
      </c>
      <c r="L1185" s="193">
        <v>9369</v>
      </c>
    </row>
    <row r="1186" spans="1:12" x14ac:dyDescent="0.25">
      <c r="A1186" s="173" t="s">
        <v>99</v>
      </c>
      <c r="B1186" s="180">
        <v>3571</v>
      </c>
      <c r="C1186" s="179" t="s">
        <v>101</v>
      </c>
      <c r="D1186" s="64" t="s">
        <v>271</v>
      </c>
      <c r="E1186" s="184"/>
      <c r="F1186" s="184"/>
      <c r="G1186" s="184"/>
      <c r="H1186" s="184"/>
      <c r="I1186" s="184"/>
      <c r="J1186" s="184"/>
      <c r="K1186" s="385">
        <f t="shared" si="208"/>
        <v>417</v>
      </c>
      <c r="L1186" s="193">
        <v>5004</v>
      </c>
    </row>
    <row r="1187" spans="1:12" x14ac:dyDescent="0.25">
      <c r="A1187" s="183" t="s">
        <v>99</v>
      </c>
      <c r="B1187" s="180">
        <v>3711</v>
      </c>
      <c r="C1187" s="179" t="s">
        <v>101</v>
      </c>
      <c r="D1187" s="64" t="s">
        <v>140</v>
      </c>
      <c r="E1187" s="184"/>
      <c r="F1187" s="184"/>
      <c r="G1187" s="184"/>
      <c r="H1187" s="184"/>
      <c r="I1187" s="184"/>
      <c r="J1187" s="184"/>
      <c r="K1187" s="385">
        <f t="shared" si="208"/>
        <v>781</v>
      </c>
      <c r="L1187" s="193">
        <v>9372</v>
      </c>
    </row>
    <row r="1188" spans="1:12" x14ac:dyDescent="0.25">
      <c r="A1188" s="173" t="s">
        <v>99</v>
      </c>
      <c r="B1188" s="180">
        <v>3721</v>
      </c>
      <c r="C1188" s="179" t="s">
        <v>101</v>
      </c>
      <c r="D1188" s="64" t="s">
        <v>142</v>
      </c>
      <c r="E1188" s="184"/>
      <c r="F1188" s="184"/>
      <c r="G1188" s="184"/>
      <c r="H1188" s="184"/>
      <c r="I1188" s="184"/>
      <c r="J1188" s="184"/>
      <c r="K1188" s="385">
        <f t="shared" si="208"/>
        <v>741.66666666666663</v>
      </c>
      <c r="L1188" s="193">
        <v>8900</v>
      </c>
    </row>
    <row r="1189" spans="1:12" x14ac:dyDescent="0.25">
      <c r="A1189" s="183" t="s">
        <v>99</v>
      </c>
      <c r="B1189" s="180">
        <v>3751</v>
      </c>
      <c r="C1189" s="179" t="s">
        <v>101</v>
      </c>
      <c r="D1189" s="64" t="s">
        <v>144</v>
      </c>
      <c r="E1189" s="184"/>
      <c r="F1189" s="184"/>
      <c r="G1189" s="184"/>
      <c r="H1189" s="184"/>
      <c r="I1189" s="184"/>
      <c r="J1189" s="184"/>
      <c r="K1189" s="385">
        <f t="shared" si="208"/>
        <v>2512.5</v>
      </c>
      <c r="L1189" s="193">
        <v>30150</v>
      </c>
    </row>
    <row r="1190" spans="1:12" x14ac:dyDescent="0.25">
      <c r="A1190" s="173" t="s">
        <v>99</v>
      </c>
      <c r="B1190" s="180">
        <v>3821</v>
      </c>
      <c r="C1190" s="179" t="s">
        <v>101</v>
      </c>
      <c r="D1190" s="64" t="s">
        <v>167</v>
      </c>
      <c r="E1190" s="184"/>
      <c r="F1190" s="184"/>
      <c r="G1190" s="184"/>
      <c r="H1190" s="184"/>
      <c r="I1190" s="184"/>
      <c r="J1190" s="184"/>
      <c r="K1190" s="385">
        <f t="shared" si="208"/>
        <v>92304.75</v>
      </c>
      <c r="L1190" s="193">
        <v>1107657</v>
      </c>
    </row>
    <row r="1191" spans="1:12" x14ac:dyDescent="0.25">
      <c r="A1191" s="173" t="s">
        <v>99</v>
      </c>
      <c r="B1191" s="180">
        <v>3841</v>
      </c>
      <c r="C1191" s="180" t="s">
        <v>101</v>
      </c>
      <c r="D1191" s="64" t="s">
        <v>539</v>
      </c>
      <c r="E1191" s="181"/>
      <c r="F1191" s="181"/>
      <c r="G1191" s="181"/>
      <c r="H1191" s="181"/>
      <c r="I1191" s="181"/>
      <c r="J1191" s="181"/>
      <c r="K1191" s="385">
        <f t="shared" si="208"/>
        <v>18750</v>
      </c>
      <c r="L1191" s="385">
        <v>225000</v>
      </c>
    </row>
    <row r="1192" spans="1:12" x14ac:dyDescent="0.25">
      <c r="A1192" s="361"/>
      <c r="B1192" s="183"/>
      <c r="C1192" s="183"/>
      <c r="D1192" s="184" t="s">
        <v>123</v>
      </c>
      <c r="E1192" s="184"/>
      <c r="F1192" s="184"/>
      <c r="G1192" s="184"/>
      <c r="H1192" s="184"/>
      <c r="I1192" s="184" t="s">
        <v>124</v>
      </c>
      <c r="J1192" s="184"/>
      <c r="K1192" s="384">
        <f t="shared" ref="K1192:L1192" si="209">SUM(K1182:K1191)</f>
        <v>187590.08333333334</v>
      </c>
      <c r="L1192" s="185">
        <f t="shared" si="209"/>
        <v>2251081</v>
      </c>
    </row>
    <row r="1193" spans="1:12" x14ac:dyDescent="0.25">
      <c r="A1193" s="361"/>
      <c r="B1193" s="183"/>
      <c r="C1193" s="183"/>
      <c r="D1193" s="181"/>
      <c r="E1193" s="184"/>
      <c r="F1193" s="184"/>
      <c r="G1193" s="184"/>
      <c r="H1193" s="184"/>
      <c r="I1193" s="184"/>
      <c r="J1193" s="184"/>
      <c r="K1193" s="384"/>
      <c r="L1193" s="185"/>
    </row>
    <row r="1194" spans="1:12" x14ac:dyDescent="0.25">
      <c r="A1194" s="361"/>
      <c r="B1194" s="361"/>
      <c r="C1194" s="183"/>
      <c r="D1194" s="184" t="s">
        <v>146</v>
      </c>
      <c r="E1194" s="184"/>
      <c r="F1194" s="184"/>
      <c r="G1194" s="184"/>
      <c r="H1194" s="184"/>
      <c r="I1194" s="184" t="s">
        <v>186</v>
      </c>
      <c r="J1194" s="184"/>
      <c r="K1194" s="191">
        <f>SUM(K1192,K1180,K1174)</f>
        <v>361420.08499999996</v>
      </c>
      <c r="L1194" s="191">
        <f>SUM(L1192,L1180,L1174)</f>
        <v>4337041.0199999996</v>
      </c>
    </row>
    <row r="1195" spans="1:12" x14ac:dyDescent="0.25">
      <c r="A1195" s="361"/>
      <c r="B1195" s="361"/>
      <c r="C1195" s="183"/>
      <c r="D1195" s="361"/>
      <c r="E1195" s="184"/>
      <c r="F1195" s="184"/>
      <c r="G1195" s="184"/>
      <c r="H1195" s="184"/>
      <c r="I1195" s="184"/>
      <c r="J1195" s="184"/>
      <c r="K1195" s="191"/>
      <c r="L1195" s="191"/>
    </row>
    <row r="1196" spans="1:12" x14ac:dyDescent="0.25">
      <c r="A1196" s="359" t="s">
        <v>82</v>
      </c>
      <c r="B1196" s="183"/>
      <c r="C1196" s="361">
        <v>3</v>
      </c>
      <c r="D1196" s="184" t="s">
        <v>529</v>
      </c>
      <c r="E1196" s="184"/>
      <c r="F1196" s="184"/>
      <c r="G1196" s="184"/>
      <c r="H1196" s="184"/>
      <c r="I1196" s="184"/>
      <c r="J1196" s="184"/>
      <c r="K1196" s="191"/>
      <c r="L1196" s="191"/>
    </row>
    <row r="1197" spans="1:12" x14ac:dyDescent="0.25">
      <c r="A1197" s="359" t="s">
        <v>84</v>
      </c>
      <c r="B1197" s="183"/>
      <c r="C1197" s="361">
        <v>2</v>
      </c>
      <c r="D1197" s="184" t="s">
        <v>647</v>
      </c>
      <c r="E1197" s="184"/>
      <c r="F1197" s="184"/>
      <c r="G1197" s="184"/>
      <c r="H1197" s="184"/>
      <c r="I1197" s="184"/>
      <c r="J1197" s="184"/>
      <c r="K1197" s="191"/>
      <c r="L1197" s="191"/>
    </row>
    <row r="1198" spans="1:12" x14ac:dyDescent="0.25">
      <c r="A1198" s="359" t="s">
        <v>87</v>
      </c>
      <c r="B1198" s="183"/>
      <c r="C1198" s="361">
        <v>1</v>
      </c>
      <c r="D1198" s="184" t="s">
        <v>530</v>
      </c>
      <c r="E1198" s="184"/>
      <c r="F1198" s="184"/>
      <c r="G1198" s="184"/>
      <c r="H1198" s="184"/>
      <c r="I1198" s="184"/>
      <c r="J1198" s="184"/>
      <c r="K1198" s="191"/>
      <c r="L1198" s="191"/>
    </row>
    <row r="1199" spans="1:12" x14ac:dyDescent="0.25">
      <c r="A1199" s="359" t="s">
        <v>90</v>
      </c>
      <c r="B1199" s="361"/>
      <c r="C1199" s="360" t="s">
        <v>91</v>
      </c>
      <c r="D1199" s="184" t="s">
        <v>92</v>
      </c>
      <c r="E1199" s="184"/>
      <c r="F1199" s="184"/>
      <c r="G1199" s="184"/>
      <c r="H1199" s="184"/>
      <c r="I1199" s="184"/>
      <c r="J1199" s="184"/>
      <c r="K1199" s="191"/>
      <c r="L1199" s="191"/>
    </row>
    <row r="1200" spans="1:12" x14ac:dyDescent="0.25">
      <c r="A1200" s="359" t="s">
        <v>93</v>
      </c>
      <c r="B1200" s="361"/>
      <c r="C1200" s="361">
        <v>12</v>
      </c>
      <c r="D1200" s="184" t="s">
        <v>531</v>
      </c>
      <c r="E1200" s="184"/>
      <c r="F1200" s="184"/>
      <c r="G1200" s="184"/>
      <c r="H1200" s="184"/>
      <c r="I1200" s="184"/>
      <c r="J1200" s="184"/>
      <c r="K1200" s="191"/>
      <c r="L1200" s="191"/>
    </row>
    <row r="1201" spans="1:12" x14ac:dyDescent="0.25">
      <c r="A1201" s="361"/>
      <c r="B1201" s="361"/>
      <c r="C1201" s="183"/>
      <c r="D1201" s="361"/>
      <c r="E1201" s="184"/>
      <c r="F1201" s="184"/>
      <c r="G1201" s="184"/>
      <c r="H1201" s="184"/>
      <c r="I1201" s="184"/>
      <c r="J1201" s="184"/>
      <c r="K1201" s="184"/>
      <c r="L1201" s="191"/>
    </row>
    <row r="1202" spans="1:12" x14ac:dyDescent="0.25">
      <c r="A1202" s="361"/>
      <c r="B1202" s="361"/>
      <c r="C1202" s="399">
        <v>220200</v>
      </c>
      <c r="D1202" s="365" t="s">
        <v>96</v>
      </c>
      <c r="E1202" s="365" t="s">
        <v>542</v>
      </c>
      <c r="F1202" s="365"/>
      <c r="G1202" s="184"/>
      <c r="H1202" s="184"/>
      <c r="I1202" s="184"/>
      <c r="J1202" s="184"/>
      <c r="K1202" s="184"/>
      <c r="L1202" s="191"/>
    </row>
    <row r="1203" spans="1:12" x14ac:dyDescent="0.25">
      <c r="A1203" s="361"/>
      <c r="B1203" s="361"/>
      <c r="C1203" s="361"/>
      <c r="D1203" s="184"/>
      <c r="E1203" s="184"/>
      <c r="F1203" s="184"/>
      <c r="G1203" s="184"/>
      <c r="H1203" s="184"/>
      <c r="I1203" s="184"/>
      <c r="J1203" s="184"/>
      <c r="K1203" s="184"/>
      <c r="L1203" s="191"/>
    </row>
    <row r="1204" spans="1:12" x14ac:dyDescent="0.25">
      <c r="A1204" s="183" t="s">
        <v>99</v>
      </c>
      <c r="B1204" s="180" t="s">
        <v>100</v>
      </c>
      <c r="C1204" s="180" t="s">
        <v>101</v>
      </c>
      <c r="D1204" s="64" t="s">
        <v>102</v>
      </c>
      <c r="E1204" s="64"/>
      <c r="F1204" s="64"/>
      <c r="G1204" s="64"/>
      <c r="H1204" s="64"/>
      <c r="I1204" s="64"/>
      <c r="J1204" s="64"/>
      <c r="K1204" s="193">
        <f t="shared" ref="K1204:K1212" si="210">L1204/12</f>
        <v>35324.659999999996</v>
      </c>
      <c r="L1204" s="396">
        <v>423895.92</v>
      </c>
    </row>
    <row r="1205" spans="1:12" x14ac:dyDescent="0.25">
      <c r="A1205" s="183" t="s">
        <v>99</v>
      </c>
      <c r="B1205" s="180" t="s">
        <v>106</v>
      </c>
      <c r="C1205" s="180" t="s">
        <v>101</v>
      </c>
      <c r="D1205" s="64" t="s">
        <v>107</v>
      </c>
      <c r="E1205" s="64"/>
      <c r="F1205" s="64"/>
      <c r="G1205" s="64"/>
      <c r="H1205" s="64"/>
      <c r="I1205" s="64"/>
      <c r="J1205" s="64"/>
      <c r="K1205" s="193">
        <f t="shared" si="210"/>
        <v>11051.08</v>
      </c>
      <c r="L1205" s="396">
        <v>132612.96</v>
      </c>
    </row>
    <row r="1206" spans="1:12" x14ac:dyDescent="0.25">
      <c r="A1206" s="183" t="s">
        <v>99</v>
      </c>
      <c r="B1206" s="180" t="s">
        <v>108</v>
      </c>
      <c r="C1206" s="180" t="s">
        <v>101</v>
      </c>
      <c r="D1206" s="64" t="s">
        <v>109</v>
      </c>
      <c r="E1206" s="64"/>
      <c r="F1206" s="64"/>
      <c r="G1206" s="64"/>
      <c r="H1206" s="64"/>
      <c r="I1206" s="64"/>
      <c r="J1206" s="64"/>
      <c r="K1206" s="193">
        <f t="shared" si="210"/>
        <v>77884.08</v>
      </c>
      <c r="L1206" s="396">
        <v>934608.96</v>
      </c>
    </row>
    <row r="1207" spans="1:12" x14ac:dyDescent="0.25">
      <c r="A1207" s="183" t="s">
        <v>99</v>
      </c>
      <c r="B1207" s="180" t="s">
        <v>110</v>
      </c>
      <c r="C1207" s="180" t="s">
        <v>101</v>
      </c>
      <c r="D1207" s="64" t="s">
        <v>111</v>
      </c>
      <c r="E1207" s="64"/>
      <c r="F1207" s="64"/>
      <c r="G1207" s="64"/>
      <c r="H1207" s="64"/>
      <c r="I1207" s="64"/>
      <c r="J1207" s="64"/>
      <c r="K1207" s="193">
        <f t="shared" si="210"/>
        <v>803</v>
      </c>
      <c r="L1207" s="396">
        <v>9636</v>
      </c>
    </row>
    <row r="1208" spans="1:12" x14ac:dyDescent="0.25">
      <c r="A1208" s="183" t="s">
        <v>99</v>
      </c>
      <c r="B1208" s="180" t="s">
        <v>112</v>
      </c>
      <c r="C1208" s="180" t="s">
        <v>101</v>
      </c>
      <c r="D1208" s="64" t="s">
        <v>113</v>
      </c>
      <c r="E1208" s="64"/>
      <c r="F1208" s="64"/>
      <c r="G1208" s="64"/>
      <c r="H1208" s="64"/>
      <c r="I1208" s="64"/>
      <c r="J1208" s="64"/>
      <c r="K1208" s="193">
        <f t="shared" si="210"/>
        <v>1004.8033333333333</v>
      </c>
      <c r="L1208" s="396">
        <v>12057.64</v>
      </c>
    </row>
    <row r="1209" spans="1:12" x14ac:dyDescent="0.25">
      <c r="A1209" s="183" t="s">
        <v>99</v>
      </c>
      <c r="B1209" s="180" t="s">
        <v>114</v>
      </c>
      <c r="C1209" s="180" t="s">
        <v>101</v>
      </c>
      <c r="D1209" s="64" t="s">
        <v>115</v>
      </c>
      <c r="E1209" s="64"/>
      <c r="F1209" s="64"/>
      <c r="G1209" s="64"/>
      <c r="H1209" s="64"/>
      <c r="I1209" s="64"/>
      <c r="J1209" s="64"/>
      <c r="K1209" s="193">
        <f t="shared" si="210"/>
        <v>28562.226666666666</v>
      </c>
      <c r="L1209" s="396">
        <v>342746.72</v>
      </c>
    </row>
    <row r="1210" spans="1:12" x14ac:dyDescent="0.25">
      <c r="A1210" s="183" t="s">
        <v>99</v>
      </c>
      <c r="B1210" s="180" t="s">
        <v>117</v>
      </c>
      <c r="C1210" s="180" t="s">
        <v>101</v>
      </c>
      <c r="D1210" s="64" t="s">
        <v>118</v>
      </c>
      <c r="E1210" s="64"/>
      <c r="F1210" s="64"/>
      <c r="G1210" s="64"/>
      <c r="H1210" s="64"/>
      <c r="I1210" s="64"/>
      <c r="J1210" s="64"/>
      <c r="K1210" s="193">
        <f t="shared" si="210"/>
        <v>75897.36</v>
      </c>
      <c r="L1210" s="396">
        <v>910768.32</v>
      </c>
    </row>
    <row r="1211" spans="1:12" x14ac:dyDescent="0.25">
      <c r="A1211" s="183" t="s">
        <v>99</v>
      </c>
      <c r="B1211" s="180" t="s">
        <v>119</v>
      </c>
      <c r="C1211" s="180" t="s">
        <v>101</v>
      </c>
      <c r="D1211" s="64" t="s">
        <v>120</v>
      </c>
      <c r="E1211" s="64"/>
      <c r="F1211" s="64"/>
      <c r="G1211" s="64"/>
      <c r="H1211" s="64"/>
      <c r="I1211" s="64"/>
      <c r="J1211" s="64"/>
      <c r="K1211" s="193">
        <f t="shared" si="210"/>
        <v>2850</v>
      </c>
      <c r="L1211" s="396">
        <v>34200</v>
      </c>
    </row>
    <row r="1212" spans="1:12" x14ac:dyDescent="0.25">
      <c r="A1212" s="183" t="s">
        <v>99</v>
      </c>
      <c r="B1212" s="180" t="s">
        <v>121</v>
      </c>
      <c r="C1212" s="180" t="s">
        <v>101</v>
      </c>
      <c r="D1212" s="64" t="s">
        <v>122</v>
      </c>
      <c r="E1212" s="184"/>
      <c r="F1212" s="184"/>
      <c r="G1212" s="184"/>
      <c r="H1212" s="184"/>
      <c r="I1212" s="184"/>
      <c r="J1212" s="184"/>
      <c r="K1212" s="193">
        <f t="shared" si="210"/>
        <v>3590.8333333333335</v>
      </c>
      <c r="L1212" s="396">
        <v>43090</v>
      </c>
    </row>
    <row r="1213" spans="1:12" x14ac:dyDescent="0.25">
      <c r="A1213" s="361"/>
      <c r="B1213" s="361"/>
      <c r="C1213" s="183"/>
      <c r="D1213" s="184" t="s">
        <v>123</v>
      </c>
      <c r="E1213" s="184"/>
      <c r="F1213" s="184"/>
      <c r="G1213" s="184"/>
      <c r="H1213" s="184"/>
      <c r="I1213" s="184" t="s">
        <v>124</v>
      </c>
      <c r="J1213" s="184"/>
      <c r="K1213" s="185">
        <f t="shared" ref="K1213:L1213" si="211">SUM(K1204:K1212)</f>
        <v>236968.04333333336</v>
      </c>
      <c r="L1213" s="185">
        <f t="shared" si="211"/>
        <v>2843616.5199999996</v>
      </c>
    </row>
    <row r="1214" spans="1:12" x14ac:dyDescent="0.25">
      <c r="A1214" s="361"/>
      <c r="B1214" s="361"/>
      <c r="C1214" s="183"/>
      <c r="D1214" s="184"/>
      <c r="E1214" s="184"/>
      <c r="F1214" s="184"/>
      <c r="G1214" s="184"/>
      <c r="H1214" s="184"/>
      <c r="I1214" s="184"/>
      <c r="J1214" s="184"/>
      <c r="K1214" s="184"/>
      <c r="L1214" s="191"/>
    </row>
    <row r="1215" spans="1:12" x14ac:dyDescent="0.25">
      <c r="A1215" s="183" t="s">
        <v>99</v>
      </c>
      <c r="B1215" s="180">
        <v>2111</v>
      </c>
      <c r="C1215" s="180" t="s">
        <v>101</v>
      </c>
      <c r="D1215" s="64" t="s">
        <v>125</v>
      </c>
      <c r="E1215" s="184"/>
      <c r="F1215" s="184"/>
      <c r="G1215" s="184"/>
      <c r="H1215" s="184"/>
      <c r="I1215" s="184"/>
      <c r="J1215" s="184"/>
      <c r="K1215" s="74">
        <f t="shared" ref="K1215:K1216" si="212">L1215/12</f>
        <v>1416.6666666666667</v>
      </c>
      <c r="L1215" s="190">
        <v>17000</v>
      </c>
    </row>
    <row r="1216" spans="1:12" x14ac:dyDescent="0.25">
      <c r="A1216" s="183" t="s">
        <v>99</v>
      </c>
      <c r="B1216" s="180">
        <v>2611</v>
      </c>
      <c r="C1216" s="180" t="s">
        <v>101</v>
      </c>
      <c r="D1216" s="64" t="s">
        <v>129</v>
      </c>
      <c r="E1216" s="184"/>
      <c r="F1216" s="184"/>
      <c r="G1216" s="184"/>
      <c r="H1216" s="184"/>
      <c r="I1216" s="184"/>
      <c r="J1216" s="184"/>
      <c r="K1216" s="74">
        <f t="shared" si="212"/>
        <v>2333.7999999999997</v>
      </c>
      <c r="L1216" s="190">
        <v>28005.599999999999</v>
      </c>
    </row>
    <row r="1217" spans="1:12" x14ac:dyDescent="0.25">
      <c r="A1217" s="361"/>
      <c r="B1217" s="183"/>
      <c r="C1217" s="183"/>
      <c r="D1217" s="184" t="s">
        <v>123</v>
      </c>
      <c r="E1217" s="184"/>
      <c r="F1217" s="184"/>
      <c r="G1217" s="184"/>
      <c r="H1217" s="184"/>
      <c r="I1217" s="184" t="s">
        <v>124</v>
      </c>
      <c r="J1217" s="184"/>
      <c r="K1217" s="384">
        <f t="shared" ref="K1217:L1217" si="213">SUM(K1215:K1216)</f>
        <v>3750.4666666666662</v>
      </c>
      <c r="L1217" s="384">
        <f t="shared" si="213"/>
        <v>45005.599999999999</v>
      </c>
    </row>
    <row r="1218" spans="1:12" ht="15.75" customHeight="1" x14ac:dyDescent="0.25">
      <c r="A1218" s="361"/>
      <c r="B1218" s="183"/>
      <c r="C1218" s="183"/>
      <c r="D1218" s="181"/>
      <c r="E1218" s="184"/>
      <c r="F1218" s="184"/>
      <c r="G1218" s="184"/>
      <c r="H1218" s="184"/>
      <c r="I1218" s="184"/>
      <c r="J1218" s="184"/>
      <c r="K1218" s="184"/>
      <c r="L1218" s="384"/>
    </row>
    <row r="1219" spans="1:12" x14ac:dyDescent="0.25">
      <c r="A1219" s="183" t="s">
        <v>99</v>
      </c>
      <c r="B1219" s="180">
        <v>3311</v>
      </c>
      <c r="C1219" s="180" t="s">
        <v>101</v>
      </c>
      <c r="D1219" s="65" t="s">
        <v>396</v>
      </c>
      <c r="E1219" s="184"/>
      <c r="F1219" s="184"/>
      <c r="G1219" s="184"/>
      <c r="H1219" s="184"/>
      <c r="I1219" s="184"/>
      <c r="J1219" s="184"/>
      <c r="K1219" s="74">
        <f t="shared" ref="K1219:K1224" si="214">L1219/12</f>
        <v>3333.3333333333335</v>
      </c>
      <c r="L1219" s="190">
        <v>40000</v>
      </c>
    </row>
    <row r="1220" spans="1:12" x14ac:dyDescent="0.25">
      <c r="A1220" s="183" t="s">
        <v>99</v>
      </c>
      <c r="B1220" s="180">
        <v>3361</v>
      </c>
      <c r="C1220" s="180" t="s">
        <v>101</v>
      </c>
      <c r="D1220" s="64" t="s">
        <v>136</v>
      </c>
      <c r="E1220" s="184"/>
      <c r="F1220" s="184"/>
      <c r="G1220" s="184"/>
      <c r="H1220" s="184"/>
      <c r="I1220" s="184"/>
      <c r="J1220" s="184"/>
      <c r="K1220" s="74">
        <f t="shared" si="214"/>
        <v>854.33333333333337</v>
      </c>
      <c r="L1220" s="190">
        <v>10252</v>
      </c>
    </row>
    <row r="1221" spans="1:12" x14ac:dyDescent="0.25">
      <c r="A1221" s="183" t="s">
        <v>99</v>
      </c>
      <c r="B1221" s="180">
        <v>3521</v>
      </c>
      <c r="C1221" s="180" t="s">
        <v>101</v>
      </c>
      <c r="D1221" s="64" t="s">
        <v>138</v>
      </c>
      <c r="E1221" s="184"/>
      <c r="F1221" s="184"/>
      <c r="G1221" s="184"/>
      <c r="H1221" s="184"/>
      <c r="I1221" s="184"/>
      <c r="J1221" s="184"/>
      <c r="K1221" s="74">
        <f t="shared" si="214"/>
        <v>966.5</v>
      </c>
      <c r="L1221" s="190">
        <v>11598</v>
      </c>
    </row>
    <row r="1222" spans="1:12" x14ac:dyDescent="0.25">
      <c r="A1222" s="183" t="s">
        <v>99</v>
      </c>
      <c r="B1222" s="180">
        <v>3571</v>
      </c>
      <c r="C1222" s="180" t="s">
        <v>101</v>
      </c>
      <c r="D1222" s="64" t="s">
        <v>271</v>
      </c>
      <c r="E1222" s="184"/>
      <c r="F1222" s="184"/>
      <c r="G1222" s="184"/>
      <c r="H1222" s="184"/>
      <c r="I1222" s="184"/>
      <c r="J1222" s="184"/>
      <c r="K1222" s="74">
        <f t="shared" si="214"/>
        <v>667</v>
      </c>
      <c r="L1222" s="190">
        <v>8004</v>
      </c>
    </row>
    <row r="1223" spans="1:12" x14ac:dyDescent="0.25">
      <c r="A1223" s="183" t="s">
        <v>99</v>
      </c>
      <c r="B1223" s="180">
        <v>3711</v>
      </c>
      <c r="C1223" s="180" t="s">
        <v>101</v>
      </c>
      <c r="D1223" s="64" t="s">
        <v>140</v>
      </c>
      <c r="E1223" s="184"/>
      <c r="F1223" s="184"/>
      <c r="G1223" s="184"/>
      <c r="H1223" s="184"/>
      <c r="I1223" s="184"/>
      <c r="J1223" s="184"/>
      <c r="K1223" s="74">
        <f t="shared" si="214"/>
        <v>583.66666666666663</v>
      </c>
      <c r="L1223" s="190">
        <v>7004</v>
      </c>
    </row>
    <row r="1224" spans="1:12" x14ac:dyDescent="0.25">
      <c r="A1224" s="183" t="s">
        <v>99</v>
      </c>
      <c r="B1224" s="180">
        <v>3751</v>
      </c>
      <c r="C1224" s="180" t="s">
        <v>101</v>
      </c>
      <c r="D1224" s="64" t="s">
        <v>144</v>
      </c>
      <c r="E1224" s="184"/>
      <c r="F1224" s="184"/>
      <c r="G1224" s="184"/>
      <c r="H1224" s="184"/>
      <c r="I1224" s="184"/>
      <c r="J1224" s="184"/>
      <c r="K1224" s="74">
        <f t="shared" si="214"/>
        <v>500.66666666666669</v>
      </c>
      <c r="L1224" s="190">
        <v>6008</v>
      </c>
    </row>
    <row r="1225" spans="1:12" x14ac:dyDescent="0.25">
      <c r="A1225" s="361"/>
      <c r="B1225" s="361"/>
      <c r="C1225" s="183"/>
      <c r="D1225" s="184" t="s">
        <v>123</v>
      </c>
      <c r="E1225" s="184"/>
      <c r="F1225" s="184"/>
      <c r="G1225" s="184"/>
      <c r="H1225" s="184"/>
      <c r="I1225" s="184" t="s">
        <v>124</v>
      </c>
      <c r="J1225" s="184"/>
      <c r="K1225" s="384">
        <f>SUM(K1219:K1224)</f>
        <v>6905.5000000000009</v>
      </c>
      <c r="L1225" s="384">
        <f>SUM(L1219:L1224)</f>
        <v>82866</v>
      </c>
    </row>
    <row r="1226" spans="1:12" x14ac:dyDescent="0.25">
      <c r="A1226" s="361"/>
      <c r="B1226" s="361"/>
      <c r="C1226" s="183"/>
      <c r="D1226" s="184"/>
      <c r="E1226" s="184"/>
      <c r="F1226" s="184"/>
      <c r="G1226" s="184"/>
      <c r="H1226" s="184"/>
      <c r="I1226" s="184"/>
      <c r="J1226" s="184"/>
      <c r="K1226" s="191"/>
      <c r="L1226" s="191"/>
    </row>
    <row r="1227" spans="1:12" x14ac:dyDescent="0.25">
      <c r="A1227" s="361"/>
      <c r="B1227" s="361"/>
      <c r="C1227" s="183"/>
      <c r="D1227" s="184" t="s">
        <v>146</v>
      </c>
      <c r="E1227" s="184"/>
      <c r="F1227" s="184"/>
      <c r="G1227" s="184"/>
      <c r="H1227" s="184"/>
      <c r="I1227" s="184" t="s">
        <v>186</v>
      </c>
      <c r="J1227" s="184"/>
      <c r="K1227" s="191">
        <f>SUM(K1225,K1217,K1213)</f>
        <v>247624.01000000004</v>
      </c>
      <c r="L1227" s="191">
        <f>SUM(L1225,L1217,L1213)</f>
        <v>2971488.1199999996</v>
      </c>
    </row>
    <row r="1228" spans="1:12" x14ac:dyDescent="0.25">
      <c r="A1228" s="361"/>
      <c r="B1228" s="361"/>
      <c r="C1228" s="183"/>
      <c r="D1228" s="184"/>
      <c r="E1228" s="184"/>
      <c r="F1228" s="184"/>
      <c r="G1228" s="184"/>
      <c r="H1228" s="184"/>
      <c r="I1228" s="184"/>
      <c r="J1228" s="184"/>
      <c r="K1228" s="191"/>
      <c r="L1228" s="191"/>
    </row>
    <row r="1229" spans="1:12" x14ac:dyDescent="0.25">
      <c r="A1229" s="359" t="s">
        <v>82</v>
      </c>
      <c r="B1229" s="183"/>
      <c r="C1229" s="361">
        <v>3</v>
      </c>
      <c r="D1229" s="184" t="s">
        <v>529</v>
      </c>
      <c r="E1229" s="184"/>
      <c r="F1229" s="184"/>
      <c r="G1229" s="184"/>
      <c r="H1229" s="184"/>
      <c r="I1229" s="184"/>
      <c r="J1229" s="184"/>
      <c r="K1229" s="191"/>
      <c r="L1229" s="191"/>
    </row>
    <row r="1230" spans="1:12" x14ac:dyDescent="0.25">
      <c r="A1230" s="359" t="s">
        <v>84</v>
      </c>
      <c r="B1230" s="183"/>
      <c r="C1230" s="361">
        <v>2</v>
      </c>
      <c r="D1230" s="184" t="s">
        <v>647</v>
      </c>
      <c r="E1230" s="184"/>
      <c r="F1230" s="184"/>
      <c r="G1230" s="184"/>
      <c r="H1230" s="184"/>
      <c r="I1230" s="184"/>
      <c r="J1230" s="184"/>
      <c r="K1230" s="191"/>
      <c r="L1230" s="191"/>
    </row>
    <row r="1231" spans="1:12" x14ac:dyDescent="0.25">
      <c r="A1231" s="359" t="s">
        <v>87</v>
      </c>
      <c r="B1231" s="183"/>
      <c r="C1231" s="361">
        <v>1</v>
      </c>
      <c r="D1231" s="184" t="s">
        <v>530</v>
      </c>
      <c r="E1231" s="184"/>
      <c r="F1231" s="184"/>
      <c r="G1231" s="184"/>
      <c r="H1231" s="184"/>
      <c r="I1231" s="184"/>
      <c r="J1231" s="184"/>
      <c r="K1231" s="191"/>
      <c r="L1231" s="191"/>
    </row>
    <row r="1232" spans="1:12" x14ac:dyDescent="0.25">
      <c r="A1232" s="359" t="s">
        <v>90</v>
      </c>
      <c r="B1232" s="361"/>
      <c r="C1232" s="360" t="s">
        <v>91</v>
      </c>
      <c r="D1232" s="184" t="s">
        <v>92</v>
      </c>
      <c r="E1232" s="184"/>
      <c r="F1232" s="184"/>
      <c r="G1232" s="184"/>
      <c r="H1232" s="184"/>
      <c r="I1232" s="184"/>
      <c r="J1232" s="184"/>
      <c r="K1232" s="191"/>
      <c r="L1232" s="191"/>
    </row>
    <row r="1233" spans="1:12" x14ac:dyDescent="0.25">
      <c r="A1233" s="359" t="s">
        <v>93</v>
      </c>
      <c r="B1233" s="361"/>
      <c r="C1233" s="361">
        <v>12</v>
      </c>
      <c r="D1233" s="184" t="s">
        <v>531</v>
      </c>
      <c r="E1233" s="184"/>
      <c r="F1233" s="184"/>
      <c r="G1233" s="184"/>
      <c r="H1233" s="184"/>
      <c r="I1233" s="184"/>
      <c r="J1233" s="184"/>
      <c r="K1233" s="191"/>
      <c r="L1233" s="191"/>
    </row>
    <row r="1234" spans="1:12" x14ac:dyDescent="0.25">
      <c r="A1234" s="361"/>
      <c r="B1234" s="361"/>
      <c r="C1234" s="183"/>
      <c r="D1234" s="361"/>
      <c r="E1234" s="184"/>
      <c r="F1234" s="184"/>
      <c r="G1234" s="184"/>
      <c r="H1234" s="184"/>
      <c r="I1234" s="184"/>
      <c r="J1234" s="184"/>
      <c r="K1234" s="191"/>
      <c r="L1234" s="191"/>
    </row>
    <row r="1235" spans="1:12" x14ac:dyDescent="0.25">
      <c r="A1235" s="361"/>
      <c r="B1235" s="361"/>
      <c r="C1235" s="399">
        <v>220300</v>
      </c>
      <c r="D1235" s="365" t="s">
        <v>96</v>
      </c>
      <c r="E1235" s="365" t="s">
        <v>543</v>
      </c>
      <c r="F1235" s="184"/>
      <c r="G1235" s="184"/>
      <c r="H1235" s="184"/>
      <c r="I1235" s="184"/>
      <c r="J1235" s="184"/>
      <c r="K1235" s="184"/>
      <c r="L1235" s="191"/>
    </row>
    <row r="1236" spans="1:12" x14ac:dyDescent="0.25">
      <c r="A1236" s="361"/>
      <c r="B1236" s="361"/>
      <c r="C1236" s="399"/>
      <c r="D1236" s="365"/>
      <c r="E1236" s="365"/>
      <c r="F1236" s="184"/>
      <c r="G1236" s="184"/>
      <c r="H1236" s="184"/>
      <c r="I1236" s="184"/>
      <c r="J1236" s="184"/>
      <c r="K1236" s="184"/>
      <c r="L1236" s="191"/>
    </row>
    <row r="1237" spans="1:12" x14ac:dyDescent="0.25">
      <c r="A1237" s="183" t="s">
        <v>99</v>
      </c>
      <c r="B1237" s="180" t="s">
        <v>100</v>
      </c>
      <c r="C1237" s="180" t="s">
        <v>101</v>
      </c>
      <c r="D1237" s="64" t="s">
        <v>102</v>
      </c>
      <c r="E1237" s="64"/>
      <c r="F1237" s="64"/>
      <c r="G1237" s="64"/>
      <c r="H1237" s="64"/>
      <c r="I1237" s="64"/>
      <c r="J1237" s="64"/>
      <c r="K1237" s="193">
        <f t="shared" ref="K1237:K1245" si="215">L1237/12</f>
        <v>59307.640000000007</v>
      </c>
      <c r="L1237" s="396">
        <v>711691.68</v>
      </c>
    </row>
    <row r="1238" spans="1:12" x14ac:dyDescent="0.25">
      <c r="A1238" s="183" t="s">
        <v>99</v>
      </c>
      <c r="B1238" s="180" t="s">
        <v>106</v>
      </c>
      <c r="C1238" s="180" t="s">
        <v>101</v>
      </c>
      <c r="D1238" s="64" t="s">
        <v>107</v>
      </c>
      <c r="E1238" s="64"/>
      <c r="F1238" s="64"/>
      <c r="G1238" s="64"/>
      <c r="H1238" s="64"/>
      <c r="I1238" s="64"/>
      <c r="J1238" s="64"/>
      <c r="K1238" s="193">
        <f t="shared" si="215"/>
        <v>23018.399999999998</v>
      </c>
      <c r="L1238" s="396">
        <v>276220.79999999999</v>
      </c>
    </row>
    <row r="1239" spans="1:12" x14ac:dyDescent="0.25">
      <c r="A1239" s="183" t="s">
        <v>99</v>
      </c>
      <c r="B1239" s="180" t="s">
        <v>108</v>
      </c>
      <c r="C1239" s="180" t="s">
        <v>101</v>
      </c>
      <c r="D1239" s="64" t="s">
        <v>109</v>
      </c>
      <c r="E1239" s="64"/>
      <c r="F1239" s="64"/>
      <c r="G1239" s="64"/>
      <c r="H1239" s="64"/>
      <c r="I1239" s="64"/>
      <c r="J1239" s="64"/>
      <c r="K1239" s="193">
        <f t="shared" si="215"/>
        <v>16222.46</v>
      </c>
      <c r="L1239" s="396">
        <v>194669.52</v>
      </c>
    </row>
    <row r="1240" spans="1:12" x14ac:dyDescent="0.25">
      <c r="A1240" s="183" t="s">
        <v>99</v>
      </c>
      <c r="B1240" s="180" t="s">
        <v>110</v>
      </c>
      <c r="C1240" s="180" t="s">
        <v>101</v>
      </c>
      <c r="D1240" s="64" t="s">
        <v>111</v>
      </c>
      <c r="E1240" s="64"/>
      <c r="F1240" s="64"/>
      <c r="G1240" s="64"/>
      <c r="H1240" s="64"/>
      <c r="I1240" s="64"/>
      <c r="J1240" s="64"/>
      <c r="K1240" s="193">
        <f t="shared" si="215"/>
        <v>1249</v>
      </c>
      <c r="L1240" s="396">
        <v>14988</v>
      </c>
    </row>
    <row r="1241" spans="1:12" x14ac:dyDescent="0.25">
      <c r="A1241" s="183" t="s">
        <v>99</v>
      </c>
      <c r="B1241" s="180" t="s">
        <v>112</v>
      </c>
      <c r="C1241" s="180" t="s">
        <v>101</v>
      </c>
      <c r="D1241" s="64" t="s">
        <v>113</v>
      </c>
      <c r="E1241" s="64"/>
      <c r="F1241" s="64"/>
      <c r="G1241" s="64"/>
      <c r="H1241" s="64"/>
      <c r="I1241" s="64"/>
      <c r="J1241" s="64"/>
      <c r="K1241" s="193">
        <f t="shared" si="215"/>
        <v>1783.7241666666666</v>
      </c>
      <c r="L1241" s="396">
        <v>21404.69</v>
      </c>
    </row>
    <row r="1242" spans="1:12" x14ac:dyDescent="0.25">
      <c r="A1242" s="183" t="s">
        <v>99</v>
      </c>
      <c r="B1242" s="180" t="s">
        <v>114</v>
      </c>
      <c r="C1242" s="180" t="s">
        <v>101</v>
      </c>
      <c r="D1242" s="64" t="s">
        <v>115</v>
      </c>
      <c r="E1242" s="64"/>
      <c r="F1242" s="64"/>
      <c r="G1242" s="64"/>
      <c r="H1242" s="64"/>
      <c r="I1242" s="64"/>
      <c r="J1242" s="64"/>
      <c r="K1242" s="193">
        <f t="shared" si="215"/>
        <v>20324.759999999998</v>
      </c>
      <c r="L1242" s="396">
        <v>243897.12</v>
      </c>
    </row>
    <row r="1243" spans="1:12" x14ac:dyDescent="0.25">
      <c r="A1243" s="183" t="s">
        <v>99</v>
      </c>
      <c r="B1243" s="180" t="s">
        <v>117</v>
      </c>
      <c r="C1243" s="180" t="s">
        <v>101</v>
      </c>
      <c r="D1243" s="64" t="s">
        <v>118</v>
      </c>
      <c r="E1243" s="64"/>
      <c r="F1243" s="64"/>
      <c r="G1243" s="64"/>
      <c r="H1243" s="64"/>
      <c r="I1243" s="64"/>
      <c r="J1243" s="64"/>
      <c r="K1243" s="193">
        <f t="shared" si="215"/>
        <v>28005.279999999999</v>
      </c>
      <c r="L1243" s="396">
        <v>336063.36</v>
      </c>
    </row>
    <row r="1244" spans="1:12" x14ac:dyDescent="0.25">
      <c r="A1244" s="183" t="s">
        <v>99</v>
      </c>
      <c r="B1244" s="180" t="s">
        <v>119</v>
      </c>
      <c r="C1244" s="180" t="s">
        <v>101</v>
      </c>
      <c r="D1244" s="64" t="s">
        <v>120</v>
      </c>
      <c r="E1244" s="64"/>
      <c r="F1244" s="64"/>
      <c r="G1244" s="64"/>
      <c r="H1244" s="64"/>
      <c r="I1244" s="64"/>
      <c r="J1244" s="64"/>
      <c r="K1244" s="193">
        <f t="shared" si="215"/>
        <v>4750</v>
      </c>
      <c r="L1244" s="396">
        <v>57000</v>
      </c>
    </row>
    <row r="1245" spans="1:12" x14ac:dyDescent="0.25">
      <c r="A1245" s="183" t="s">
        <v>99</v>
      </c>
      <c r="B1245" s="180" t="s">
        <v>121</v>
      </c>
      <c r="C1245" s="180" t="s">
        <v>101</v>
      </c>
      <c r="D1245" s="64" t="s">
        <v>122</v>
      </c>
      <c r="E1245" s="184"/>
      <c r="F1245" s="184"/>
      <c r="G1245" s="184"/>
      <c r="H1245" s="184"/>
      <c r="I1245" s="184"/>
      <c r="J1245" s="184"/>
      <c r="K1245" s="193">
        <f t="shared" si="215"/>
        <v>3087.5</v>
      </c>
      <c r="L1245" s="396">
        <v>37050</v>
      </c>
    </row>
    <row r="1246" spans="1:12" x14ac:dyDescent="0.25">
      <c r="A1246" s="361"/>
      <c r="B1246" s="361"/>
      <c r="C1246" s="183"/>
      <c r="D1246" s="184" t="s">
        <v>123</v>
      </c>
      <c r="E1246" s="184"/>
      <c r="F1246" s="184"/>
      <c r="G1246" s="184"/>
      <c r="H1246" s="184"/>
      <c r="I1246" s="184" t="s">
        <v>124</v>
      </c>
      <c r="J1246" s="184"/>
      <c r="K1246" s="185">
        <f t="shared" ref="K1246:L1246" si="216">SUM(K1237:K1245)</f>
        <v>157748.76416666666</v>
      </c>
      <c r="L1246" s="185">
        <f t="shared" si="216"/>
        <v>1892985.17</v>
      </c>
    </row>
    <row r="1247" spans="1:12" ht="15" customHeight="1" x14ac:dyDescent="0.25">
      <c r="A1247" s="361"/>
      <c r="B1247" s="361"/>
      <c r="C1247" s="183"/>
      <c r="D1247" s="184"/>
      <c r="E1247" s="184"/>
      <c r="F1247" s="184"/>
      <c r="G1247" s="184"/>
      <c r="H1247" s="184"/>
      <c r="I1247" s="184"/>
      <c r="J1247" s="184"/>
      <c r="K1247" s="184"/>
      <c r="L1247" s="191"/>
    </row>
    <row r="1248" spans="1:12" x14ac:dyDescent="0.25">
      <c r="A1248" s="183" t="s">
        <v>99</v>
      </c>
      <c r="B1248" s="180">
        <v>2111</v>
      </c>
      <c r="C1248" s="180" t="s">
        <v>101</v>
      </c>
      <c r="D1248" s="64" t="s">
        <v>125</v>
      </c>
      <c r="E1248" s="184"/>
      <c r="F1248" s="184"/>
      <c r="G1248" s="184"/>
      <c r="H1248" s="184"/>
      <c r="I1248" s="184"/>
      <c r="J1248" s="184"/>
      <c r="K1248" s="74">
        <f t="shared" ref="K1248:K1250" si="217">L1248/12</f>
        <v>1304</v>
      </c>
      <c r="L1248" s="190">
        <v>15648</v>
      </c>
    </row>
    <row r="1249" spans="1:12" x14ac:dyDescent="0.25">
      <c r="A1249" s="183" t="s">
        <v>99</v>
      </c>
      <c r="B1249" s="180">
        <v>2161</v>
      </c>
      <c r="C1249" s="180" t="s">
        <v>101</v>
      </c>
      <c r="D1249" s="64" t="s">
        <v>128</v>
      </c>
      <c r="E1249" s="184"/>
      <c r="F1249" s="184"/>
      <c r="G1249" s="184"/>
      <c r="H1249" s="184"/>
      <c r="I1249" s="184"/>
      <c r="J1249" s="184"/>
      <c r="K1249" s="74">
        <f t="shared" si="217"/>
        <v>666.66666666666663</v>
      </c>
      <c r="L1249" s="190">
        <v>8000</v>
      </c>
    </row>
    <row r="1250" spans="1:12" x14ac:dyDescent="0.25">
      <c r="A1250" s="183" t="s">
        <v>99</v>
      </c>
      <c r="B1250" s="180">
        <v>2611</v>
      </c>
      <c r="C1250" s="180" t="s">
        <v>101</v>
      </c>
      <c r="D1250" s="64" t="s">
        <v>129</v>
      </c>
      <c r="E1250" s="184"/>
      <c r="F1250" s="184"/>
      <c r="G1250" s="184"/>
      <c r="H1250" s="184"/>
      <c r="I1250" s="184"/>
      <c r="J1250" s="184"/>
      <c r="K1250" s="74">
        <f t="shared" si="217"/>
        <v>3221.6333333333332</v>
      </c>
      <c r="L1250" s="190">
        <v>38659.599999999999</v>
      </c>
    </row>
    <row r="1251" spans="1:12" x14ac:dyDescent="0.25">
      <c r="A1251" s="361"/>
      <c r="B1251" s="183"/>
      <c r="C1251" s="183"/>
      <c r="D1251" s="184" t="s">
        <v>123</v>
      </c>
      <c r="E1251" s="184"/>
      <c r="F1251" s="184"/>
      <c r="G1251" s="184"/>
      <c r="H1251" s="184"/>
      <c r="I1251" s="184" t="s">
        <v>124</v>
      </c>
      <c r="J1251" s="184"/>
      <c r="K1251" s="384">
        <f t="shared" ref="K1251:L1251" si="218">SUM(K1248:K1250)</f>
        <v>5192.2999999999993</v>
      </c>
      <c r="L1251" s="384">
        <f t="shared" si="218"/>
        <v>62307.6</v>
      </c>
    </row>
    <row r="1252" spans="1:12" ht="14.25" customHeight="1" x14ac:dyDescent="0.25">
      <c r="A1252" s="361"/>
      <c r="B1252" s="183"/>
      <c r="C1252" s="183"/>
      <c r="D1252" s="181"/>
      <c r="E1252" s="184"/>
      <c r="F1252" s="184"/>
      <c r="G1252" s="184"/>
      <c r="H1252" s="184"/>
      <c r="I1252" s="184"/>
      <c r="J1252" s="184"/>
      <c r="K1252" s="184"/>
      <c r="L1252" s="384"/>
    </row>
    <row r="1253" spans="1:12" x14ac:dyDescent="0.25">
      <c r="A1253" s="183" t="s">
        <v>99</v>
      </c>
      <c r="B1253" s="180">
        <v>3131</v>
      </c>
      <c r="C1253" s="180" t="s">
        <v>101</v>
      </c>
      <c r="D1253" s="64" t="s">
        <v>155</v>
      </c>
      <c r="E1253" s="181"/>
      <c r="F1253" s="181"/>
      <c r="G1253" s="181"/>
      <c r="H1253" s="181"/>
      <c r="I1253" s="181"/>
      <c r="J1253" s="181"/>
      <c r="K1253" s="74">
        <f t="shared" ref="K1253:K1261" si="219">L1253/12</f>
        <v>1680</v>
      </c>
      <c r="L1253" s="208">
        <v>20160</v>
      </c>
    </row>
    <row r="1254" spans="1:12" x14ac:dyDescent="0.25">
      <c r="A1254" s="183" t="s">
        <v>99</v>
      </c>
      <c r="B1254" s="180">
        <v>3361</v>
      </c>
      <c r="C1254" s="180" t="s">
        <v>101</v>
      </c>
      <c r="D1254" s="64" t="s">
        <v>136</v>
      </c>
      <c r="E1254" s="184"/>
      <c r="F1254" s="184"/>
      <c r="G1254" s="184"/>
      <c r="H1254" s="184"/>
      <c r="I1254" s="184"/>
      <c r="J1254" s="184"/>
      <c r="K1254" s="74">
        <f t="shared" si="219"/>
        <v>940.5</v>
      </c>
      <c r="L1254" s="190">
        <v>11286</v>
      </c>
    </row>
    <row r="1255" spans="1:12" x14ac:dyDescent="0.25">
      <c r="A1255" s="183" t="s">
        <v>99</v>
      </c>
      <c r="B1255" s="180">
        <v>3362</v>
      </c>
      <c r="C1255" s="180" t="s">
        <v>101</v>
      </c>
      <c r="D1255" s="64" t="s">
        <v>199</v>
      </c>
      <c r="E1255" s="184"/>
      <c r="F1255" s="184"/>
      <c r="G1255" s="184"/>
      <c r="H1255" s="184"/>
      <c r="I1255" s="184"/>
      <c r="J1255" s="184"/>
      <c r="K1255" s="74">
        <f t="shared" si="219"/>
        <v>3194.25</v>
      </c>
      <c r="L1255" s="190">
        <v>38331</v>
      </c>
    </row>
    <row r="1256" spans="1:12" x14ac:dyDescent="0.25">
      <c r="A1256" s="183" t="s">
        <v>99</v>
      </c>
      <c r="B1256" s="180">
        <v>3521</v>
      </c>
      <c r="C1256" s="180" t="s">
        <v>101</v>
      </c>
      <c r="D1256" s="64" t="s">
        <v>138</v>
      </c>
      <c r="E1256" s="184"/>
      <c r="F1256" s="184"/>
      <c r="G1256" s="184"/>
      <c r="H1256" s="184"/>
      <c r="I1256" s="184"/>
      <c r="J1256" s="184"/>
      <c r="K1256" s="74">
        <f t="shared" si="219"/>
        <v>417</v>
      </c>
      <c r="L1256" s="190">
        <v>5004</v>
      </c>
    </row>
    <row r="1257" spans="1:12" x14ac:dyDescent="0.25">
      <c r="A1257" s="183" t="s">
        <v>99</v>
      </c>
      <c r="B1257" s="180">
        <v>3711</v>
      </c>
      <c r="C1257" s="180" t="s">
        <v>101</v>
      </c>
      <c r="D1257" s="64" t="s">
        <v>140</v>
      </c>
      <c r="E1257" s="181"/>
      <c r="F1257" s="184"/>
      <c r="G1257" s="184"/>
      <c r="H1257" s="184"/>
      <c r="I1257" s="184"/>
      <c r="J1257" s="184"/>
      <c r="K1257" s="74">
        <f t="shared" si="219"/>
        <v>937.75</v>
      </c>
      <c r="L1257" s="385">
        <v>11253</v>
      </c>
    </row>
    <row r="1258" spans="1:12" x14ac:dyDescent="0.25">
      <c r="A1258" s="183" t="s">
        <v>99</v>
      </c>
      <c r="B1258" s="180">
        <v>3721</v>
      </c>
      <c r="C1258" s="180" t="s">
        <v>101</v>
      </c>
      <c r="D1258" s="64" t="s">
        <v>142</v>
      </c>
      <c r="E1258" s="181"/>
      <c r="F1258" s="184"/>
      <c r="G1258" s="184"/>
      <c r="H1258" s="184"/>
      <c r="I1258" s="184"/>
      <c r="J1258" s="184"/>
      <c r="K1258" s="74">
        <f t="shared" si="219"/>
        <v>833.66666666666663</v>
      </c>
      <c r="L1258" s="385">
        <v>10004</v>
      </c>
    </row>
    <row r="1259" spans="1:12" x14ac:dyDescent="0.25">
      <c r="A1259" s="183" t="s">
        <v>99</v>
      </c>
      <c r="B1259" s="180">
        <v>3751</v>
      </c>
      <c r="C1259" s="180" t="s">
        <v>101</v>
      </c>
      <c r="D1259" s="64" t="s">
        <v>144</v>
      </c>
      <c r="E1259" s="181"/>
      <c r="F1259" s="181"/>
      <c r="G1259" s="181"/>
      <c r="H1259" s="181"/>
      <c r="I1259" s="181"/>
      <c r="J1259" s="181"/>
      <c r="K1259" s="74">
        <f t="shared" si="219"/>
        <v>1250</v>
      </c>
      <c r="L1259" s="385">
        <v>15000</v>
      </c>
    </row>
    <row r="1260" spans="1:12" x14ac:dyDescent="0.25">
      <c r="A1260" s="183" t="s">
        <v>99</v>
      </c>
      <c r="B1260" s="180">
        <v>3831</v>
      </c>
      <c r="C1260" s="180" t="s">
        <v>101</v>
      </c>
      <c r="D1260" s="64" t="s">
        <v>505</v>
      </c>
      <c r="E1260" s="181"/>
      <c r="F1260" s="181"/>
      <c r="G1260" s="181"/>
      <c r="H1260" s="181"/>
      <c r="I1260" s="181"/>
      <c r="J1260" s="181"/>
      <c r="K1260" s="74">
        <f t="shared" si="219"/>
        <v>1563</v>
      </c>
      <c r="L1260" s="385">
        <v>18756</v>
      </c>
    </row>
    <row r="1261" spans="1:12" x14ac:dyDescent="0.25">
      <c r="A1261" s="183" t="s">
        <v>99</v>
      </c>
      <c r="B1261" s="180">
        <v>3841</v>
      </c>
      <c r="C1261" s="180" t="s">
        <v>101</v>
      </c>
      <c r="D1261" s="64" t="s">
        <v>539</v>
      </c>
      <c r="E1261" s="181"/>
      <c r="F1261" s="181"/>
      <c r="G1261" s="181"/>
      <c r="H1261" s="181"/>
      <c r="I1261" s="181"/>
      <c r="J1261" s="181"/>
      <c r="K1261" s="74">
        <f t="shared" si="219"/>
        <v>1563</v>
      </c>
      <c r="L1261" s="385">
        <v>18756</v>
      </c>
    </row>
    <row r="1262" spans="1:12" x14ac:dyDescent="0.25">
      <c r="A1262" s="361"/>
      <c r="B1262" s="361"/>
      <c r="C1262" s="183"/>
      <c r="D1262" s="184" t="s">
        <v>123</v>
      </c>
      <c r="E1262" s="184"/>
      <c r="F1262" s="184"/>
      <c r="G1262" s="184"/>
      <c r="H1262" s="184"/>
      <c r="I1262" s="184" t="s">
        <v>124</v>
      </c>
      <c r="J1262" s="184"/>
      <c r="K1262" s="384">
        <f t="shared" ref="K1262:L1262" si="220">SUM(K1253:K1261)</f>
        <v>12379.166666666668</v>
      </c>
      <c r="L1262" s="384">
        <f t="shared" si="220"/>
        <v>148550</v>
      </c>
    </row>
    <row r="1263" spans="1:12" x14ac:dyDescent="0.25">
      <c r="A1263" s="361"/>
      <c r="B1263" s="421"/>
      <c r="C1263" s="183"/>
      <c r="D1263" s="184"/>
      <c r="E1263" s="184"/>
      <c r="F1263" s="184"/>
      <c r="G1263" s="184"/>
      <c r="H1263" s="184"/>
      <c r="I1263" s="184"/>
      <c r="J1263" s="184"/>
      <c r="K1263" s="191"/>
      <c r="L1263" s="191"/>
    </row>
    <row r="1264" spans="1:12" x14ac:dyDescent="0.25">
      <c r="A1264" s="361"/>
      <c r="B1264" s="421"/>
      <c r="C1264" s="183"/>
      <c r="D1264" s="184" t="s">
        <v>146</v>
      </c>
      <c r="E1264" s="184"/>
      <c r="F1264" s="184"/>
      <c r="G1264" s="184"/>
      <c r="H1264" s="184"/>
      <c r="I1264" s="184" t="s">
        <v>186</v>
      </c>
      <c r="J1264" s="184"/>
      <c r="K1264" s="191">
        <f>SUM(K1262,K1251,K1246)</f>
        <v>175320.23083333333</v>
      </c>
      <c r="L1264" s="191">
        <f>SUM(L1262,L1251,L1246)</f>
        <v>2103842.77</v>
      </c>
    </row>
    <row r="1265" spans="1:12" x14ac:dyDescent="0.25">
      <c r="A1265" s="361"/>
      <c r="B1265" s="421"/>
      <c r="C1265" s="183"/>
      <c r="D1265" s="421"/>
      <c r="E1265" s="184"/>
      <c r="F1265" s="184"/>
      <c r="G1265" s="184"/>
      <c r="H1265" s="184"/>
      <c r="I1265" s="184"/>
      <c r="J1265" s="184"/>
      <c r="K1265" s="191"/>
      <c r="L1265" s="191"/>
    </row>
    <row r="1266" spans="1:12" x14ac:dyDescent="0.25">
      <c r="A1266" s="359" t="s">
        <v>82</v>
      </c>
      <c r="B1266" s="183"/>
      <c r="C1266" s="361">
        <v>3</v>
      </c>
      <c r="D1266" s="184" t="s">
        <v>529</v>
      </c>
      <c r="E1266" s="184"/>
      <c r="F1266" s="184"/>
      <c r="G1266" s="184"/>
      <c r="H1266" s="184"/>
      <c r="I1266" s="184"/>
      <c r="J1266" s="184"/>
      <c r="K1266" s="191"/>
      <c r="L1266" s="191"/>
    </row>
    <row r="1267" spans="1:12" x14ac:dyDescent="0.25">
      <c r="A1267" s="359" t="s">
        <v>84</v>
      </c>
      <c r="B1267" s="183"/>
      <c r="C1267" s="361">
        <v>2</v>
      </c>
      <c r="D1267" s="184" t="s">
        <v>647</v>
      </c>
      <c r="E1267" s="184"/>
      <c r="F1267" s="184"/>
      <c r="G1267" s="184"/>
      <c r="H1267" s="184"/>
      <c r="I1267" s="184"/>
      <c r="J1267" s="184"/>
      <c r="K1267" s="191"/>
      <c r="L1267" s="191"/>
    </row>
    <row r="1268" spans="1:12" x14ac:dyDescent="0.25">
      <c r="A1268" s="359" t="s">
        <v>87</v>
      </c>
      <c r="B1268" s="183"/>
      <c r="C1268" s="361">
        <v>1</v>
      </c>
      <c r="D1268" s="184" t="s">
        <v>530</v>
      </c>
      <c r="E1268" s="184"/>
      <c r="F1268" s="184"/>
      <c r="G1268" s="184"/>
      <c r="H1268" s="184"/>
      <c r="I1268" s="184"/>
      <c r="J1268" s="184"/>
      <c r="K1268" s="191"/>
      <c r="L1268" s="191"/>
    </row>
    <row r="1269" spans="1:12" x14ac:dyDescent="0.25">
      <c r="A1269" s="359" t="s">
        <v>90</v>
      </c>
      <c r="B1269" s="361"/>
      <c r="C1269" s="360" t="s">
        <v>91</v>
      </c>
      <c r="D1269" s="184" t="s">
        <v>92</v>
      </c>
      <c r="E1269" s="184"/>
      <c r="F1269" s="184"/>
      <c r="G1269" s="184"/>
      <c r="H1269" s="184"/>
      <c r="I1269" s="184"/>
      <c r="J1269" s="184"/>
      <c r="K1269" s="191"/>
      <c r="L1269" s="191"/>
    </row>
    <row r="1270" spans="1:12" x14ac:dyDescent="0.25">
      <c r="A1270" s="359" t="s">
        <v>93</v>
      </c>
      <c r="B1270" s="361"/>
      <c r="C1270" s="361">
        <v>12</v>
      </c>
      <c r="D1270" s="184" t="s">
        <v>531</v>
      </c>
      <c r="E1270" s="184"/>
      <c r="F1270" s="184"/>
      <c r="G1270" s="184"/>
      <c r="H1270" s="184"/>
      <c r="I1270" s="184"/>
      <c r="J1270" s="184"/>
      <c r="K1270" s="184"/>
      <c r="L1270" s="191"/>
    </row>
    <row r="1271" spans="1:12" x14ac:dyDescent="0.25">
      <c r="A1271" s="361"/>
      <c r="B1271" s="421"/>
      <c r="C1271" s="361"/>
      <c r="D1271" s="421"/>
      <c r="E1271" s="184"/>
      <c r="F1271" s="184"/>
      <c r="G1271" s="184"/>
      <c r="H1271" s="184"/>
      <c r="I1271" s="184"/>
      <c r="J1271" s="184"/>
      <c r="K1271" s="184"/>
      <c r="L1271" s="191"/>
    </row>
    <row r="1272" spans="1:12" x14ac:dyDescent="0.25">
      <c r="A1272" s="361"/>
      <c r="B1272" s="421"/>
      <c r="C1272" s="399">
        <v>220400</v>
      </c>
      <c r="D1272" s="365" t="s">
        <v>96</v>
      </c>
      <c r="E1272" s="365" t="s">
        <v>547</v>
      </c>
      <c r="F1272" s="365"/>
      <c r="G1272" s="184"/>
      <c r="H1272" s="184"/>
      <c r="I1272" s="184"/>
      <c r="J1272" s="184"/>
      <c r="K1272" s="184"/>
      <c r="L1272" s="191"/>
    </row>
    <row r="1273" spans="1:12" x14ac:dyDescent="0.25">
      <c r="A1273" s="361"/>
      <c r="B1273" s="421"/>
      <c r="C1273" s="361"/>
      <c r="D1273" s="184"/>
      <c r="E1273" s="184"/>
      <c r="F1273" s="184"/>
      <c r="G1273" s="184"/>
      <c r="H1273" s="184"/>
      <c r="I1273" s="184"/>
      <c r="J1273" s="184"/>
      <c r="K1273" s="184"/>
      <c r="L1273" s="191"/>
    </row>
    <row r="1274" spans="1:12" x14ac:dyDescent="0.25">
      <c r="A1274" s="183" t="s">
        <v>99</v>
      </c>
      <c r="B1274" s="180" t="s">
        <v>100</v>
      </c>
      <c r="C1274" s="180" t="s">
        <v>101</v>
      </c>
      <c r="D1274" s="64" t="s">
        <v>102</v>
      </c>
      <c r="E1274" s="64"/>
      <c r="F1274" s="64"/>
      <c r="G1274" s="64"/>
      <c r="H1274" s="64"/>
      <c r="I1274" s="64"/>
      <c r="J1274" s="64"/>
      <c r="K1274" s="193">
        <f t="shared" ref="K1274:K1282" si="221">L1274/12</f>
        <v>14480.26</v>
      </c>
      <c r="L1274" s="396">
        <v>173763.12</v>
      </c>
    </row>
    <row r="1275" spans="1:12" x14ac:dyDescent="0.25">
      <c r="A1275" s="183" t="s">
        <v>99</v>
      </c>
      <c r="B1275" s="180" t="s">
        <v>106</v>
      </c>
      <c r="C1275" s="180" t="s">
        <v>101</v>
      </c>
      <c r="D1275" s="64" t="s">
        <v>107</v>
      </c>
      <c r="E1275" s="64"/>
      <c r="F1275" s="64"/>
      <c r="G1275" s="64"/>
      <c r="H1275" s="64"/>
      <c r="I1275" s="64"/>
      <c r="J1275" s="64"/>
      <c r="K1275" s="193">
        <f t="shared" si="221"/>
        <v>10428.539999999999</v>
      </c>
      <c r="L1275" s="396">
        <v>125142.48</v>
      </c>
    </row>
    <row r="1276" spans="1:12" x14ac:dyDescent="0.25">
      <c r="A1276" s="183" t="s">
        <v>99</v>
      </c>
      <c r="B1276" s="180" t="s">
        <v>108</v>
      </c>
      <c r="C1276" s="180" t="s">
        <v>101</v>
      </c>
      <c r="D1276" s="64" t="s">
        <v>109</v>
      </c>
      <c r="E1276" s="64"/>
      <c r="F1276" s="64"/>
      <c r="G1276" s="64"/>
      <c r="H1276" s="64"/>
      <c r="I1276" s="64"/>
      <c r="J1276" s="64"/>
      <c r="K1276" s="193">
        <f t="shared" si="221"/>
        <v>26793.22</v>
      </c>
      <c r="L1276" s="396">
        <v>321518.64</v>
      </c>
    </row>
    <row r="1277" spans="1:12" x14ac:dyDescent="0.25">
      <c r="A1277" s="183" t="s">
        <v>99</v>
      </c>
      <c r="B1277" s="180" t="s">
        <v>110</v>
      </c>
      <c r="C1277" s="180" t="s">
        <v>101</v>
      </c>
      <c r="D1277" s="64" t="s">
        <v>111</v>
      </c>
      <c r="E1277" s="64"/>
      <c r="F1277" s="64"/>
      <c r="G1277" s="64"/>
      <c r="H1277" s="64"/>
      <c r="I1277" s="64"/>
      <c r="J1277" s="64"/>
      <c r="K1277" s="193">
        <f t="shared" si="221"/>
        <v>388</v>
      </c>
      <c r="L1277" s="396">
        <v>4656</v>
      </c>
    </row>
    <row r="1278" spans="1:12" x14ac:dyDescent="0.25">
      <c r="A1278" s="183" t="s">
        <v>99</v>
      </c>
      <c r="B1278" s="180" t="s">
        <v>112</v>
      </c>
      <c r="C1278" s="180" t="s">
        <v>101</v>
      </c>
      <c r="D1278" s="64" t="s">
        <v>113</v>
      </c>
      <c r="E1278" s="64"/>
      <c r="F1278" s="64"/>
      <c r="G1278" s="64"/>
      <c r="H1278" s="64"/>
      <c r="I1278" s="64"/>
      <c r="J1278" s="64"/>
      <c r="K1278" s="193">
        <f t="shared" si="221"/>
        <v>539.69500000000005</v>
      </c>
      <c r="L1278" s="396">
        <v>6476.34</v>
      </c>
    </row>
    <row r="1279" spans="1:12" x14ac:dyDescent="0.25">
      <c r="A1279" s="183" t="s">
        <v>99</v>
      </c>
      <c r="B1279" s="180" t="s">
        <v>114</v>
      </c>
      <c r="C1279" s="180" t="s">
        <v>101</v>
      </c>
      <c r="D1279" s="64" t="s">
        <v>115</v>
      </c>
      <c r="E1279" s="64"/>
      <c r="F1279" s="64"/>
      <c r="G1279" s="64"/>
      <c r="H1279" s="64"/>
      <c r="I1279" s="64"/>
      <c r="J1279" s="64"/>
      <c r="K1279" s="193">
        <f t="shared" si="221"/>
        <v>11834.644999999999</v>
      </c>
      <c r="L1279" s="396">
        <v>142015.74</v>
      </c>
    </row>
    <row r="1280" spans="1:12" x14ac:dyDescent="0.25">
      <c r="A1280" s="183" t="s">
        <v>99</v>
      </c>
      <c r="B1280" s="180" t="s">
        <v>117</v>
      </c>
      <c r="C1280" s="180" t="s">
        <v>101</v>
      </c>
      <c r="D1280" s="64" t="s">
        <v>118</v>
      </c>
      <c r="E1280" s="64"/>
      <c r="F1280" s="64"/>
      <c r="G1280" s="64"/>
      <c r="H1280" s="64"/>
      <c r="I1280" s="64"/>
      <c r="J1280" s="64"/>
      <c r="K1280" s="193">
        <f t="shared" si="221"/>
        <v>29088.66</v>
      </c>
      <c r="L1280" s="396">
        <v>349063.92</v>
      </c>
    </row>
    <row r="1281" spans="1:13" x14ac:dyDescent="0.25">
      <c r="A1281" s="183" t="s">
        <v>99</v>
      </c>
      <c r="B1281" s="180" t="s">
        <v>119</v>
      </c>
      <c r="C1281" s="180" t="s">
        <v>101</v>
      </c>
      <c r="D1281" s="64" t="s">
        <v>120</v>
      </c>
      <c r="E1281" s="64"/>
      <c r="F1281" s="64"/>
      <c r="G1281" s="64"/>
      <c r="H1281" s="64"/>
      <c r="I1281" s="64"/>
      <c r="J1281" s="64"/>
      <c r="K1281" s="193">
        <f t="shared" si="221"/>
        <v>950</v>
      </c>
      <c r="L1281" s="396">
        <v>11400</v>
      </c>
    </row>
    <row r="1282" spans="1:13" x14ac:dyDescent="0.25">
      <c r="A1282" s="183" t="s">
        <v>99</v>
      </c>
      <c r="B1282" s="180" t="s">
        <v>121</v>
      </c>
      <c r="C1282" s="180" t="s">
        <v>101</v>
      </c>
      <c r="D1282" s="64" t="s">
        <v>122</v>
      </c>
      <c r="E1282" s="184"/>
      <c r="F1282" s="184"/>
      <c r="G1282" s="184"/>
      <c r="H1282" s="184"/>
      <c r="I1282" s="184"/>
      <c r="J1282" s="184"/>
      <c r="K1282" s="193">
        <f t="shared" si="221"/>
        <v>2402.5</v>
      </c>
      <c r="L1282" s="396">
        <v>28830</v>
      </c>
    </row>
    <row r="1283" spans="1:13" x14ac:dyDescent="0.25">
      <c r="A1283" s="361"/>
      <c r="B1283" s="421"/>
      <c r="C1283" s="183"/>
      <c r="D1283" s="184" t="s">
        <v>123</v>
      </c>
      <c r="E1283" s="184"/>
      <c r="F1283" s="184"/>
      <c r="G1283" s="184"/>
      <c r="H1283" s="184"/>
      <c r="I1283" s="184" t="s">
        <v>124</v>
      </c>
      <c r="J1283" s="184"/>
      <c r="K1283" s="191">
        <f t="shared" ref="K1283:L1283" si="222">SUM(K1274:K1282)</f>
        <v>96905.52</v>
      </c>
      <c r="L1283" s="191">
        <f t="shared" si="222"/>
        <v>1162866.24</v>
      </c>
    </row>
    <row r="1284" spans="1:13" x14ac:dyDescent="0.25">
      <c r="A1284" s="361"/>
      <c r="B1284" s="421"/>
      <c r="C1284" s="183"/>
      <c r="D1284" s="184"/>
      <c r="E1284" s="184"/>
      <c r="F1284" s="184"/>
      <c r="G1284" s="184"/>
      <c r="H1284" s="184"/>
      <c r="I1284" s="184"/>
      <c r="J1284" s="184"/>
      <c r="K1284" s="184"/>
      <c r="L1284" s="191"/>
    </row>
    <row r="1285" spans="1:13" x14ac:dyDescent="0.25">
      <c r="A1285" s="173" t="s">
        <v>99</v>
      </c>
      <c r="B1285" s="180">
        <v>2111</v>
      </c>
      <c r="C1285" s="180" t="s">
        <v>101</v>
      </c>
      <c r="D1285" s="64" t="s">
        <v>125</v>
      </c>
      <c r="E1285" s="184"/>
      <c r="F1285" s="184"/>
      <c r="G1285" s="184"/>
      <c r="H1285" s="184"/>
      <c r="I1285" s="184"/>
      <c r="J1285" s="184"/>
      <c r="K1285" s="74">
        <f t="shared" ref="K1285:K1287" si="223">L1285/12</f>
        <v>2125</v>
      </c>
      <c r="L1285" s="190">
        <v>25500</v>
      </c>
    </row>
    <row r="1286" spans="1:13" x14ac:dyDescent="0.25">
      <c r="A1286" s="173" t="s">
        <v>99</v>
      </c>
      <c r="B1286" s="180">
        <v>2161</v>
      </c>
      <c r="C1286" s="180" t="s">
        <v>101</v>
      </c>
      <c r="D1286" s="64" t="s">
        <v>128</v>
      </c>
      <c r="E1286" s="184"/>
      <c r="F1286" s="184"/>
      <c r="G1286" s="184"/>
      <c r="H1286" s="184"/>
      <c r="I1286" s="184"/>
      <c r="J1286" s="184"/>
      <c r="K1286" s="74">
        <f t="shared" si="223"/>
        <v>417</v>
      </c>
      <c r="L1286" s="190">
        <v>5004</v>
      </c>
    </row>
    <row r="1287" spans="1:13" x14ac:dyDescent="0.25">
      <c r="A1287" s="173" t="s">
        <v>99</v>
      </c>
      <c r="B1287" s="180">
        <v>2911</v>
      </c>
      <c r="C1287" s="180" t="s">
        <v>101</v>
      </c>
      <c r="D1287" s="64" t="s">
        <v>148</v>
      </c>
      <c r="E1287" s="184"/>
      <c r="F1287" s="184"/>
      <c r="G1287" s="184"/>
      <c r="H1287" s="184"/>
      <c r="I1287" s="184"/>
      <c r="J1287" s="184"/>
      <c r="K1287" s="74">
        <f t="shared" si="223"/>
        <v>921.35</v>
      </c>
      <c r="L1287" s="190">
        <v>11056.2</v>
      </c>
    </row>
    <row r="1288" spans="1:13" x14ac:dyDescent="0.25">
      <c r="A1288" s="361"/>
      <c r="B1288" s="183"/>
      <c r="C1288" s="183"/>
      <c r="D1288" s="184" t="s">
        <v>123</v>
      </c>
      <c r="E1288" s="184"/>
      <c r="F1288" s="184"/>
      <c r="G1288" s="184"/>
      <c r="H1288" s="184"/>
      <c r="I1288" s="184" t="s">
        <v>124</v>
      </c>
      <c r="J1288" s="184"/>
      <c r="K1288" s="384">
        <f t="shared" ref="K1288:L1288" si="224">SUM(K1285:K1287)</f>
        <v>3463.35</v>
      </c>
      <c r="L1288" s="384">
        <f t="shared" si="224"/>
        <v>41560.199999999997</v>
      </c>
    </row>
    <row r="1289" spans="1:13" x14ac:dyDescent="0.25">
      <c r="A1289" s="361"/>
      <c r="B1289" s="183"/>
      <c r="C1289" s="183"/>
      <c r="D1289" s="181"/>
      <c r="E1289" s="184"/>
      <c r="F1289" s="184"/>
      <c r="G1289" s="184"/>
      <c r="H1289" s="184"/>
      <c r="I1289" s="184"/>
      <c r="J1289" s="184"/>
      <c r="K1289" s="184"/>
      <c r="L1289" s="384"/>
    </row>
    <row r="1290" spans="1:13" s="59" customFormat="1" x14ac:dyDescent="0.25">
      <c r="A1290" s="183" t="s">
        <v>99</v>
      </c>
      <c r="B1290" s="66">
        <v>3221</v>
      </c>
      <c r="C1290" s="66" t="s">
        <v>101</v>
      </c>
      <c r="D1290" s="65" t="s">
        <v>372</v>
      </c>
      <c r="E1290" s="174"/>
      <c r="F1290" s="174"/>
      <c r="G1290" s="174"/>
      <c r="H1290" s="174"/>
      <c r="I1290" s="174"/>
      <c r="J1290" s="174"/>
      <c r="K1290" s="73">
        <f t="shared" ref="K1290:K1294" si="225">L1290/12</f>
        <v>11583.333333333334</v>
      </c>
      <c r="L1290" s="189">
        <v>139000</v>
      </c>
      <c r="M1290" s="207"/>
    </row>
    <row r="1291" spans="1:13" x14ac:dyDescent="0.25">
      <c r="A1291" s="183" t="s">
        <v>99</v>
      </c>
      <c r="B1291" s="180">
        <v>3361</v>
      </c>
      <c r="C1291" s="180" t="s">
        <v>101</v>
      </c>
      <c r="D1291" s="64" t="s">
        <v>136</v>
      </c>
      <c r="E1291" s="184"/>
      <c r="F1291" s="184"/>
      <c r="G1291" s="184"/>
      <c r="H1291" s="184"/>
      <c r="I1291" s="184"/>
      <c r="J1291" s="184"/>
      <c r="K1291" s="74">
        <f t="shared" si="225"/>
        <v>853</v>
      </c>
      <c r="L1291" s="190">
        <v>10236</v>
      </c>
    </row>
    <row r="1292" spans="1:13" x14ac:dyDescent="0.25">
      <c r="A1292" s="173" t="s">
        <v>99</v>
      </c>
      <c r="B1292" s="180">
        <v>3521</v>
      </c>
      <c r="C1292" s="180" t="s">
        <v>101</v>
      </c>
      <c r="D1292" s="64" t="s">
        <v>138</v>
      </c>
      <c r="E1292" s="184"/>
      <c r="F1292" s="184"/>
      <c r="G1292" s="184"/>
      <c r="H1292" s="184"/>
      <c r="I1292" s="184"/>
      <c r="J1292" s="184"/>
      <c r="K1292" s="74">
        <f t="shared" si="225"/>
        <v>553.66666666666663</v>
      </c>
      <c r="L1292" s="190">
        <v>6644</v>
      </c>
    </row>
    <row r="1293" spans="1:13" x14ac:dyDescent="0.25">
      <c r="A1293" s="173" t="s">
        <v>99</v>
      </c>
      <c r="B1293" s="180">
        <v>3711</v>
      </c>
      <c r="C1293" s="180" t="s">
        <v>101</v>
      </c>
      <c r="D1293" s="64" t="s">
        <v>140</v>
      </c>
      <c r="E1293" s="181"/>
      <c r="F1293" s="181"/>
      <c r="G1293" s="181"/>
      <c r="H1293" s="181"/>
      <c r="I1293" s="181"/>
      <c r="J1293" s="181"/>
      <c r="K1293" s="74">
        <f t="shared" si="225"/>
        <v>750.66666666666663</v>
      </c>
      <c r="L1293" s="385">
        <v>9008</v>
      </c>
    </row>
    <row r="1294" spans="1:13" x14ac:dyDescent="0.25">
      <c r="A1294" s="173" t="s">
        <v>99</v>
      </c>
      <c r="B1294" s="180">
        <v>3751</v>
      </c>
      <c r="C1294" s="180" t="s">
        <v>101</v>
      </c>
      <c r="D1294" s="64" t="s">
        <v>144</v>
      </c>
      <c r="E1294" s="184"/>
      <c r="F1294" s="184"/>
      <c r="G1294" s="184"/>
      <c r="H1294" s="184"/>
      <c r="I1294" s="184"/>
      <c r="J1294" s="184"/>
      <c r="K1294" s="74">
        <f t="shared" si="225"/>
        <v>750.66666666666663</v>
      </c>
      <c r="L1294" s="385">
        <v>9008</v>
      </c>
    </row>
    <row r="1295" spans="1:13" x14ac:dyDescent="0.25">
      <c r="A1295" s="361"/>
      <c r="B1295" s="183"/>
      <c r="C1295" s="183"/>
      <c r="D1295" s="184" t="s">
        <v>123</v>
      </c>
      <c r="E1295" s="184"/>
      <c r="F1295" s="184"/>
      <c r="G1295" s="184"/>
      <c r="H1295" s="184"/>
      <c r="I1295" s="184" t="s">
        <v>124</v>
      </c>
      <c r="J1295" s="184"/>
      <c r="K1295" s="384">
        <f t="shared" ref="K1295:L1295" si="226">SUM(K1290:K1294)</f>
        <v>14491.333333333332</v>
      </c>
      <c r="L1295" s="384">
        <f t="shared" si="226"/>
        <v>173896</v>
      </c>
    </row>
    <row r="1296" spans="1:13" x14ac:dyDescent="0.25">
      <c r="A1296" s="361"/>
      <c r="B1296" s="183"/>
      <c r="C1296" s="183"/>
      <c r="D1296" s="184"/>
      <c r="E1296" s="184"/>
      <c r="F1296" s="184"/>
      <c r="G1296" s="184"/>
      <c r="H1296" s="184"/>
      <c r="I1296" s="184"/>
      <c r="J1296" s="184"/>
      <c r="K1296" s="384"/>
      <c r="L1296" s="191"/>
    </row>
    <row r="1297" spans="1:12" x14ac:dyDescent="0.25">
      <c r="A1297" s="361"/>
      <c r="B1297" s="183"/>
      <c r="C1297" s="183"/>
      <c r="D1297" s="184" t="s">
        <v>146</v>
      </c>
      <c r="E1297" s="184"/>
      <c r="F1297" s="184"/>
      <c r="G1297" s="184"/>
      <c r="H1297" s="184"/>
      <c r="I1297" s="184" t="s">
        <v>186</v>
      </c>
      <c r="J1297" s="184"/>
      <c r="K1297" s="191">
        <f>SUM( ,K1295,K1288,K1283)</f>
        <v>114860.20333333334</v>
      </c>
      <c r="L1297" s="191">
        <f>SUM( ,L1295,L1288,L1283)</f>
        <v>1378322.44</v>
      </c>
    </row>
    <row r="1298" spans="1:12" x14ac:dyDescent="0.25">
      <c r="A1298" s="361"/>
      <c r="B1298" s="183"/>
      <c r="C1298" s="183"/>
      <c r="D1298" s="184"/>
      <c r="E1298" s="184"/>
      <c r="F1298" s="184"/>
      <c r="G1298" s="184"/>
      <c r="H1298" s="184"/>
      <c r="I1298" s="184"/>
      <c r="J1298" s="184"/>
      <c r="K1298" s="191"/>
      <c r="L1298" s="191"/>
    </row>
    <row r="1299" spans="1:12" x14ac:dyDescent="0.25">
      <c r="A1299" s="361"/>
      <c r="B1299" s="183"/>
      <c r="C1299" s="183"/>
      <c r="D1299" s="184" t="s">
        <v>173</v>
      </c>
      <c r="E1299" s="184"/>
      <c r="F1299" s="184"/>
      <c r="G1299" s="184"/>
      <c r="H1299" s="362" t="s">
        <v>244</v>
      </c>
      <c r="I1299" s="184"/>
      <c r="J1299" s="184"/>
      <c r="K1299" s="191">
        <f>SUM(K1297,K1264,K1227,K1194)</f>
        <v>899224.52916666667</v>
      </c>
      <c r="L1299" s="191">
        <f>SUM(L1297,L1264,L1227,L1194)</f>
        <v>10790694.35</v>
      </c>
    </row>
    <row r="1300" spans="1:12" x14ac:dyDescent="0.25">
      <c r="A1300" s="361"/>
      <c r="B1300" s="183"/>
      <c r="C1300" s="361"/>
      <c r="D1300" s="184"/>
      <c r="E1300" s="184"/>
      <c r="F1300" s="184"/>
      <c r="G1300" s="184"/>
      <c r="H1300" s="362"/>
      <c r="I1300" s="184"/>
      <c r="J1300" s="184"/>
      <c r="K1300" s="191"/>
      <c r="L1300" s="191"/>
    </row>
    <row r="1301" spans="1:12" x14ac:dyDescent="0.25">
      <c r="A1301" s="359" t="s">
        <v>82</v>
      </c>
      <c r="B1301" s="183"/>
      <c r="C1301" s="361">
        <v>3</v>
      </c>
      <c r="D1301" s="184" t="s">
        <v>529</v>
      </c>
      <c r="E1301" s="184"/>
      <c r="F1301" s="184"/>
      <c r="G1301" s="184"/>
      <c r="H1301" s="362"/>
      <c r="I1301" s="184"/>
      <c r="J1301" s="184"/>
      <c r="K1301" s="191"/>
      <c r="L1301" s="191"/>
    </row>
    <row r="1302" spans="1:12" x14ac:dyDescent="0.25">
      <c r="A1302" s="359" t="s">
        <v>84</v>
      </c>
      <c r="B1302" s="183"/>
      <c r="C1302" s="361">
        <v>2</v>
      </c>
      <c r="D1302" s="184" t="s">
        <v>647</v>
      </c>
      <c r="E1302" s="184"/>
      <c r="F1302" s="184"/>
      <c r="G1302" s="184"/>
      <c r="H1302" s="362"/>
      <c r="I1302" s="184"/>
      <c r="J1302" s="184"/>
      <c r="K1302" s="191"/>
      <c r="L1302" s="191"/>
    </row>
    <row r="1303" spans="1:12" x14ac:dyDescent="0.25">
      <c r="A1303" s="359" t="s">
        <v>87</v>
      </c>
      <c r="B1303" s="183"/>
      <c r="C1303" s="361">
        <v>1</v>
      </c>
      <c r="D1303" s="184" t="s">
        <v>530</v>
      </c>
      <c r="E1303" s="184"/>
      <c r="F1303" s="184"/>
      <c r="G1303" s="184"/>
      <c r="H1303" s="362"/>
      <c r="I1303" s="184"/>
      <c r="J1303" s="184"/>
      <c r="K1303" s="191"/>
      <c r="L1303" s="191"/>
    </row>
    <row r="1304" spans="1:12" x14ac:dyDescent="0.25">
      <c r="A1304" s="359" t="s">
        <v>90</v>
      </c>
      <c r="B1304" s="184"/>
      <c r="C1304" s="360" t="s">
        <v>91</v>
      </c>
      <c r="D1304" s="184" t="s">
        <v>92</v>
      </c>
      <c r="E1304" s="184"/>
      <c r="F1304" s="184"/>
      <c r="G1304" s="184"/>
      <c r="H1304" s="184"/>
      <c r="I1304" s="184"/>
      <c r="J1304" s="184"/>
      <c r="K1304" s="191"/>
      <c r="L1304" s="191"/>
    </row>
    <row r="1305" spans="1:12" x14ac:dyDescent="0.25">
      <c r="A1305" s="359" t="s">
        <v>93</v>
      </c>
      <c r="B1305" s="184"/>
      <c r="C1305" s="361">
        <v>13</v>
      </c>
      <c r="D1305" s="184" t="s">
        <v>550</v>
      </c>
      <c r="E1305" s="184"/>
      <c r="F1305" s="184"/>
      <c r="G1305" s="184"/>
      <c r="H1305" s="184"/>
      <c r="I1305" s="184"/>
      <c r="J1305" s="184"/>
      <c r="K1305" s="184"/>
      <c r="L1305" s="191"/>
    </row>
    <row r="1306" spans="1:12" x14ac:dyDescent="0.25">
      <c r="A1306" s="361"/>
      <c r="B1306" s="360"/>
      <c r="C1306" s="69"/>
      <c r="D1306" s="184"/>
      <c r="E1306" s="184"/>
      <c r="F1306" s="184"/>
      <c r="G1306" s="184"/>
      <c r="H1306" s="184"/>
      <c r="I1306" s="184"/>
      <c r="J1306" s="184"/>
      <c r="K1306" s="184"/>
      <c r="L1306" s="191"/>
    </row>
    <row r="1307" spans="1:12" x14ac:dyDescent="0.25">
      <c r="A1307" s="361"/>
      <c r="B1307" s="360"/>
      <c r="C1307" s="364" t="s">
        <v>299</v>
      </c>
      <c r="D1307" s="365" t="s">
        <v>96</v>
      </c>
      <c r="E1307" s="365" t="s">
        <v>198</v>
      </c>
      <c r="F1307" s="365"/>
      <c r="G1307" s="184"/>
      <c r="H1307" s="184"/>
      <c r="I1307" s="184"/>
      <c r="J1307" s="184"/>
      <c r="K1307" s="184"/>
      <c r="L1307" s="191"/>
    </row>
    <row r="1308" spans="1:12" x14ac:dyDescent="0.25">
      <c r="A1308" s="361"/>
      <c r="B1308" s="360"/>
      <c r="C1308" s="360"/>
      <c r="D1308" s="184"/>
      <c r="E1308" s="184"/>
      <c r="F1308" s="184"/>
      <c r="G1308" s="184"/>
      <c r="H1308" s="184"/>
      <c r="I1308" s="184"/>
      <c r="J1308" s="184"/>
      <c r="K1308" s="184"/>
      <c r="L1308" s="191"/>
    </row>
    <row r="1309" spans="1:12" x14ac:dyDescent="0.25">
      <c r="A1309" s="183" t="s">
        <v>99</v>
      </c>
      <c r="B1309" s="180" t="s">
        <v>100</v>
      </c>
      <c r="C1309" s="179" t="s">
        <v>101</v>
      </c>
      <c r="D1309" s="64" t="s">
        <v>102</v>
      </c>
      <c r="E1309" s="64"/>
      <c r="F1309" s="64"/>
      <c r="G1309" s="64"/>
      <c r="H1309" s="64"/>
      <c r="I1309" s="64"/>
      <c r="J1309" s="64"/>
      <c r="K1309" s="193">
        <f t="shared" ref="K1309:K1317" si="227">L1309/12</f>
        <v>370157.26</v>
      </c>
      <c r="L1309" s="396">
        <v>4441887.12</v>
      </c>
    </row>
    <row r="1310" spans="1:12" x14ac:dyDescent="0.25">
      <c r="A1310" s="183" t="s">
        <v>99</v>
      </c>
      <c r="B1310" s="180" t="s">
        <v>106</v>
      </c>
      <c r="C1310" s="179" t="s">
        <v>101</v>
      </c>
      <c r="D1310" s="64" t="s">
        <v>107</v>
      </c>
      <c r="E1310" s="64"/>
      <c r="F1310" s="64"/>
      <c r="G1310" s="64"/>
      <c r="H1310" s="64"/>
      <c r="I1310" s="64"/>
      <c r="J1310" s="64"/>
      <c r="K1310" s="193">
        <f t="shared" si="227"/>
        <v>16455.64</v>
      </c>
      <c r="L1310" s="396">
        <v>197467.68</v>
      </c>
    </row>
    <row r="1311" spans="1:12" x14ac:dyDescent="0.25">
      <c r="A1311" s="183" t="s">
        <v>99</v>
      </c>
      <c r="B1311" s="180" t="s">
        <v>108</v>
      </c>
      <c r="C1311" s="179" t="s">
        <v>101</v>
      </c>
      <c r="D1311" s="64" t="s">
        <v>109</v>
      </c>
      <c r="E1311" s="64"/>
      <c r="F1311" s="64"/>
      <c r="G1311" s="64"/>
      <c r="H1311" s="64"/>
      <c r="I1311" s="64"/>
      <c r="J1311" s="64"/>
      <c r="K1311" s="193">
        <f t="shared" si="227"/>
        <v>172488.69999999998</v>
      </c>
      <c r="L1311" s="396">
        <v>2069864.4</v>
      </c>
    </row>
    <row r="1312" spans="1:12" x14ac:dyDescent="0.25">
      <c r="A1312" s="183" t="s">
        <v>99</v>
      </c>
      <c r="B1312" s="180" t="s">
        <v>110</v>
      </c>
      <c r="C1312" s="179" t="s">
        <v>101</v>
      </c>
      <c r="D1312" s="64" t="s">
        <v>111</v>
      </c>
      <c r="E1312" s="64"/>
      <c r="F1312" s="64"/>
      <c r="G1312" s="64"/>
      <c r="H1312" s="64"/>
      <c r="I1312" s="64"/>
      <c r="J1312" s="64"/>
      <c r="K1312" s="193">
        <f t="shared" si="227"/>
        <v>6122</v>
      </c>
      <c r="L1312" s="396">
        <v>73464</v>
      </c>
    </row>
    <row r="1313" spans="1:13" x14ac:dyDescent="0.25">
      <c r="A1313" s="183" t="s">
        <v>99</v>
      </c>
      <c r="B1313" s="180" t="s">
        <v>112</v>
      </c>
      <c r="C1313" s="179" t="s">
        <v>101</v>
      </c>
      <c r="D1313" s="64" t="s">
        <v>113</v>
      </c>
      <c r="E1313" s="64"/>
      <c r="F1313" s="64"/>
      <c r="G1313" s="64"/>
      <c r="H1313" s="64"/>
      <c r="I1313" s="64"/>
      <c r="J1313" s="64"/>
      <c r="K1313" s="193">
        <f t="shared" si="227"/>
        <v>7666.9850000000006</v>
      </c>
      <c r="L1313" s="396">
        <v>92003.82</v>
      </c>
    </row>
    <row r="1314" spans="1:13" x14ac:dyDescent="0.25">
      <c r="A1314" s="183" t="s">
        <v>99</v>
      </c>
      <c r="B1314" s="180" t="s">
        <v>114</v>
      </c>
      <c r="C1314" s="179" t="s">
        <v>101</v>
      </c>
      <c r="D1314" s="64" t="s">
        <v>115</v>
      </c>
      <c r="E1314" s="64"/>
      <c r="F1314" s="64"/>
      <c r="G1314" s="64"/>
      <c r="H1314" s="64"/>
      <c r="I1314" s="64"/>
      <c r="J1314" s="64"/>
      <c r="K1314" s="193">
        <f t="shared" si="227"/>
        <v>102328.40000000001</v>
      </c>
      <c r="L1314" s="396">
        <v>1227940.8</v>
      </c>
    </row>
    <row r="1315" spans="1:13" x14ac:dyDescent="0.25">
      <c r="A1315" s="183" t="s">
        <v>99</v>
      </c>
      <c r="B1315" s="180" t="s">
        <v>117</v>
      </c>
      <c r="C1315" s="179" t="s">
        <v>101</v>
      </c>
      <c r="D1315" s="64" t="s">
        <v>118</v>
      </c>
      <c r="E1315" s="64"/>
      <c r="F1315" s="64"/>
      <c r="G1315" s="64"/>
      <c r="H1315" s="64"/>
      <c r="I1315" s="64"/>
      <c r="J1315" s="64"/>
      <c r="K1315" s="193">
        <f t="shared" si="227"/>
        <v>109013.52</v>
      </c>
      <c r="L1315" s="396">
        <v>1308162.24</v>
      </c>
    </row>
    <row r="1316" spans="1:13" x14ac:dyDescent="0.25">
      <c r="A1316" s="183" t="s">
        <v>99</v>
      </c>
      <c r="B1316" s="180" t="s">
        <v>119</v>
      </c>
      <c r="C1316" s="179" t="s">
        <v>101</v>
      </c>
      <c r="D1316" s="64" t="s">
        <v>120</v>
      </c>
      <c r="E1316" s="64"/>
      <c r="F1316" s="64"/>
      <c r="G1316" s="64"/>
      <c r="H1316" s="64"/>
      <c r="I1316" s="64"/>
      <c r="J1316" s="64"/>
      <c r="K1316" s="193">
        <f t="shared" si="227"/>
        <v>34200</v>
      </c>
      <c r="L1316" s="396">
        <v>410400</v>
      </c>
    </row>
    <row r="1317" spans="1:13" x14ac:dyDescent="0.25">
      <c r="A1317" s="183" t="s">
        <v>99</v>
      </c>
      <c r="B1317" s="180" t="s">
        <v>121</v>
      </c>
      <c r="C1317" s="180" t="s">
        <v>101</v>
      </c>
      <c r="D1317" s="64" t="s">
        <v>122</v>
      </c>
      <c r="E1317" s="64"/>
      <c r="F1317" s="64"/>
      <c r="G1317" s="64"/>
      <c r="H1317" s="64"/>
      <c r="I1317" s="64"/>
      <c r="J1317" s="64"/>
      <c r="K1317" s="193">
        <f t="shared" si="227"/>
        <v>19855.86</v>
      </c>
      <c r="L1317" s="396">
        <v>238270.32</v>
      </c>
    </row>
    <row r="1318" spans="1:13" x14ac:dyDescent="0.25">
      <c r="A1318" s="361"/>
      <c r="B1318" s="360"/>
      <c r="C1318" s="69"/>
      <c r="D1318" s="184" t="s">
        <v>123</v>
      </c>
      <c r="E1318" s="184"/>
      <c r="F1318" s="184"/>
      <c r="G1318" s="184"/>
      <c r="H1318" s="184"/>
      <c r="I1318" s="184" t="s">
        <v>124</v>
      </c>
      <c r="J1318" s="184"/>
      <c r="K1318" s="185">
        <f t="shared" ref="K1318:L1318" si="228">SUM(K1309:K1317)</f>
        <v>838288.36499999999</v>
      </c>
      <c r="L1318" s="185">
        <f t="shared" si="228"/>
        <v>10059460.379999999</v>
      </c>
    </row>
    <row r="1319" spans="1:13" x14ac:dyDescent="0.25">
      <c r="A1319" s="361"/>
      <c r="B1319" s="360"/>
      <c r="C1319" s="69"/>
      <c r="D1319" s="184"/>
      <c r="E1319" s="184"/>
      <c r="F1319" s="184"/>
      <c r="G1319" s="184"/>
      <c r="H1319" s="184"/>
      <c r="I1319" s="184"/>
      <c r="J1319" s="184"/>
      <c r="K1319" s="184"/>
      <c r="L1319" s="191"/>
    </row>
    <row r="1320" spans="1:13" x14ac:dyDescent="0.25">
      <c r="A1320" s="183" t="s">
        <v>99</v>
      </c>
      <c r="B1320" s="180">
        <v>2111</v>
      </c>
      <c r="C1320" s="180" t="s">
        <v>101</v>
      </c>
      <c r="D1320" s="64" t="s">
        <v>125</v>
      </c>
      <c r="E1320" s="184"/>
      <c r="F1320" s="184"/>
      <c r="G1320" s="184"/>
      <c r="H1320" s="184"/>
      <c r="I1320" s="184"/>
      <c r="J1320" s="184"/>
      <c r="K1320" s="74">
        <f t="shared" ref="K1320:K1324" si="229">L1320/12</f>
        <v>941.66666666666663</v>
      </c>
      <c r="L1320" s="190">
        <v>11300</v>
      </c>
    </row>
    <row r="1321" spans="1:13" x14ac:dyDescent="0.25">
      <c r="A1321" s="183" t="s">
        <v>99</v>
      </c>
      <c r="B1321" s="180">
        <v>2141</v>
      </c>
      <c r="C1321" s="180" t="s">
        <v>101</v>
      </c>
      <c r="D1321" s="64" t="s">
        <v>168</v>
      </c>
      <c r="E1321" s="184"/>
      <c r="F1321" s="184"/>
      <c r="G1321" s="184"/>
      <c r="H1321" s="184"/>
      <c r="I1321" s="184"/>
      <c r="J1321" s="184"/>
      <c r="K1321" s="74">
        <f t="shared" si="229"/>
        <v>1250</v>
      </c>
      <c r="L1321" s="190">
        <v>15000</v>
      </c>
    </row>
    <row r="1322" spans="1:13" s="59" customFormat="1" x14ac:dyDescent="0.25">
      <c r="A1322" s="183" t="s">
        <v>99</v>
      </c>
      <c r="B1322" s="66">
        <v>2161</v>
      </c>
      <c r="C1322" s="66" t="s">
        <v>101</v>
      </c>
      <c r="D1322" s="65" t="s">
        <v>128</v>
      </c>
      <c r="E1322" s="174"/>
      <c r="F1322" s="174"/>
      <c r="G1322" s="174"/>
      <c r="H1322" s="174"/>
      <c r="I1322" s="174"/>
      <c r="J1322" s="174"/>
      <c r="K1322" s="74">
        <f t="shared" si="229"/>
        <v>690.66666666666663</v>
      </c>
      <c r="L1322" s="189">
        <v>8288</v>
      </c>
      <c r="M1322" s="207"/>
    </row>
    <row r="1323" spans="1:13" s="59" customFormat="1" x14ac:dyDescent="0.25">
      <c r="A1323" s="183" t="s">
        <v>99</v>
      </c>
      <c r="B1323" s="66">
        <v>2611</v>
      </c>
      <c r="C1323" s="66" t="s">
        <v>101</v>
      </c>
      <c r="D1323" s="65" t="s">
        <v>129</v>
      </c>
      <c r="E1323" s="174"/>
      <c r="F1323" s="174"/>
      <c r="G1323" s="174"/>
      <c r="H1323" s="174"/>
      <c r="I1323" s="174"/>
      <c r="J1323" s="174"/>
      <c r="K1323" s="74">
        <f t="shared" si="229"/>
        <v>2478.7000000000003</v>
      </c>
      <c r="L1323" s="189">
        <v>29744.400000000001</v>
      </c>
      <c r="M1323" s="207"/>
    </row>
    <row r="1324" spans="1:13" s="59" customFormat="1" x14ac:dyDescent="0.25">
      <c r="A1324" s="183" t="s">
        <v>99</v>
      </c>
      <c r="B1324" s="66">
        <v>2911</v>
      </c>
      <c r="C1324" s="66" t="s">
        <v>101</v>
      </c>
      <c r="D1324" s="65" t="s">
        <v>148</v>
      </c>
      <c r="E1324" s="174"/>
      <c r="F1324" s="174"/>
      <c r="G1324" s="174"/>
      <c r="H1324" s="174"/>
      <c r="I1324" s="174"/>
      <c r="J1324" s="174"/>
      <c r="K1324" s="74">
        <f t="shared" si="229"/>
        <v>628</v>
      </c>
      <c r="L1324" s="189">
        <v>7536</v>
      </c>
      <c r="M1324" s="207"/>
    </row>
    <row r="1325" spans="1:13" x14ac:dyDescent="0.25">
      <c r="A1325" s="361"/>
      <c r="B1325" s="183"/>
      <c r="C1325" s="183"/>
      <c r="D1325" s="184" t="s">
        <v>123</v>
      </c>
      <c r="E1325" s="184"/>
      <c r="F1325" s="184"/>
      <c r="G1325" s="184"/>
      <c r="H1325" s="184"/>
      <c r="I1325" s="184" t="s">
        <v>124</v>
      </c>
      <c r="J1325" s="184"/>
      <c r="K1325" s="384">
        <f>SUM(K1320:K1324)</f>
        <v>5989.0333333333328</v>
      </c>
      <c r="L1325" s="384">
        <f>SUM(L1320:L1324)</f>
        <v>71868.399999999994</v>
      </c>
    </row>
    <row r="1326" spans="1:13" x14ac:dyDescent="0.25">
      <c r="A1326" s="361"/>
      <c r="B1326" s="183"/>
      <c r="C1326" s="183"/>
      <c r="D1326" s="181"/>
      <c r="E1326" s="184"/>
      <c r="F1326" s="184"/>
      <c r="G1326" s="184"/>
      <c r="H1326" s="184"/>
      <c r="I1326" s="184"/>
      <c r="J1326" s="184"/>
      <c r="K1326" s="184"/>
      <c r="L1326" s="384"/>
    </row>
    <row r="1327" spans="1:13" x14ac:dyDescent="0.25">
      <c r="A1327" s="183" t="s">
        <v>99</v>
      </c>
      <c r="B1327" s="180">
        <v>3111</v>
      </c>
      <c r="C1327" s="180" t="s">
        <v>101</v>
      </c>
      <c r="D1327" s="64" t="s">
        <v>152</v>
      </c>
      <c r="E1327" s="184"/>
      <c r="F1327" s="184"/>
      <c r="G1327" s="184"/>
      <c r="H1327" s="184"/>
      <c r="I1327" s="184"/>
      <c r="J1327" s="184"/>
      <c r="K1327" s="74">
        <f t="shared" ref="K1327:K1336" si="230">L1327/12</f>
        <v>15434</v>
      </c>
      <c r="L1327" s="190">
        <v>185208</v>
      </c>
    </row>
    <row r="1328" spans="1:13" x14ac:dyDescent="0.25">
      <c r="A1328" s="183" t="s">
        <v>99</v>
      </c>
      <c r="B1328" s="180">
        <v>3131</v>
      </c>
      <c r="C1328" s="180" t="s">
        <v>101</v>
      </c>
      <c r="D1328" s="64" t="s">
        <v>155</v>
      </c>
      <c r="E1328" s="184"/>
      <c r="F1328" s="184"/>
      <c r="G1328" s="184"/>
      <c r="H1328" s="184"/>
      <c r="I1328" s="184"/>
      <c r="J1328" s="184"/>
      <c r="K1328" s="74">
        <f t="shared" si="230"/>
        <v>10331.25</v>
      </c>
      <c r="L1328" s="190">
        <v>123975</v>
      </c>
    </row>
    <row r="1329" spans="1:12" x14ac:dyDescent="0.25">
      <c r="A1329" s="183" t="s">
        <v>99</v>
      </c>
      <c r="B1329" s="180">
        <v>3221</v>
      </c>
      <c r="C1329" s="180" t="s">
        <v>101</v>
      </c>
      <c r="D1329" s="64" t="s">
        <v>160</v>
      </c>
      <c r="E1329" s="184"/>
      <c r="F1329" s="184"/>
      <c r="G1329" s="184"/>
      <c r="H1329" s="184"/>
      <c r="I1329" s="184"/>
      <c r="J1329" s="184"/>
      <c r="K1329" s="74">
        <f t="shared" si="230"/>
        <v>69602.916666666672</v>
      </c>
      <c r="L1329" s="190">
        <v>835235</v>
      </c>
    </row>
    <row r="1330" spans="1:12" x14ac:dyDescent="0.25">
      <c r="A1330" s="183" t="s">
        <v>99</v>
      </c>
      <c r="B1330" s="180">
        <v>3361</v>
      </c>
      <c r="C1330" s="180" t="s">
        <v>101</v>
      </c>
      <c r="D1330" s="64" t="s">
        <v>136</v>
      </c>
      <c r="E1330" s="184"/>
      <c r="F1330" s="184"/>
      <c r="G1330" s="184"/>
      <c r="H1330" s="184"/>
      <c r="I1330" s="184"/>
      <c r="J1330" s="184"/>
      <c r="K1330" s="74">
        <f t="shared" si="230"/>
        <v>2187.5</v>
      </c>
      <c r="L1330" s="190">
        <v>26250</v>
      </c>
    </row>
    <row r="1331" spans="1:12" x14ac:dyDescent="0.25">
      <c r="A1331" s="183" t="s">
        <v>99</v>
      </c>
      <c r="B1331" s="180">
        <v>3521</v>
      </c>
      <c r="C1331" s="180" t="s">
        <v>101</v>
      </c>
      <c r="D1331" s="64" t="s">
        <v>138</v>
      </c>
      <c r="E1331" s="184"/>
      <c r="F1331" s="184"/>
      <c r="G1331" s="184"/>
      <c r="H1331" s="184"/>
      <c r="I1331" s="184"/>
      <c r="J1331" s="184"/>
      <c r="K1331" s="74">
        <f t="shared" si="230"/>
        <v>3537</v>
      </c>
      <c r="L1331" s="190">
        <v>42444</v>
      </c>
    </row>
    <row r="1332" spans="1:12" x14ac:dyDescent="0.25">
      <c r="A1332" s="183" t="s">
        <v>99</v>
      </c>
      <c r="B1332" s="180">
        <v>3571</v>
      </c>
      <c r="C1332" s="180" t="s">
        <v>101</v>
      </c>
      <c r="D1332" s="64" t="s">
        <v>271</v>
      </c>
      <c r="E1332" s="184"/>
      <c r="F1332" s="184"/>
      <c r="G1332" s="184"/>
      <c r="H1332" s="184"/>
      <c r="I1332" s="184"/>
      <c r="J1332" s="184"/>
      <c r="K1332" s="74">
        <f t="shared" si="230"/>
        <v>4281</v>
      </c>
      <c r="L1332" s="190">
        <v>51372</v>
      </c>
    </row>
    <row r="1333" spans="1:12" x14ac:dyDescent="0.25">
      <c r="A1333" s="183" t="s">
        <v>99</v>
      </c>
      <c r="B1333" s="180">
        <v>3711</v>
      </c>
      <c r="C1333" s="179" t="s">
        <v>101</v>
      </c>
      <c r="D1333" s="64" t="s">
        <v>140</v>
      </c>
      <c r="E1333" s="184"/>
      <c r="F1333" s="184"/>
      <c r="G1333" s="184"/>
      <c r="H1333" s="184"/>
      <c r="I1333" s="184"/>
      <c r="J1333" s="184"/>
      <c r="K1333" s="74">
        <f t="shared" si="230"/>
        <v>1562.5</v>
      </c>
      <c r="L1333" s="190">
        <v>18750</v>
      </c>
    </row>
    <row r="1334" spans="1:12" x14ac:dyDescent="0.25">
      <c r="A1334" s="183" t="s">
        <v>99</v>
      </c>
      <c r="B1334" s="180">
        <v>3751</v>
      </c>
      <c r="C1334" s="180" t="s">
        <v>101</v>
      </c>
      <c r="D1334" s="64" t="s">
        <v>144</v>
      </c>
      <c r="E1334" s="184"/>
      <c r="F1334" s="184"/>
      <c r="G1334" s="184"/>
      <c r="H1334" s="184"/>
      <c r="I1334" s="184"/>
      <c r="J1334" s="184"/>
      <c r="K1334" s="74">
        <f t="shared" si="230"/>
        <v>1500</v>
      </c>
      <c r="L1334" s="190">
        <v>18000</v>
      </c>
    </row>
    <row r="1335" spans="1:12" x14ac:dyDescent="0.25">
      <c r="A1335" s="183" t="s">
        <v>99</v>
      </c>
      <c r="B1335" s="180">
        <v>3821</v>
      </c>
      <c r="C1335" s="179" t="s">
        <v>101</v>
      </c>
      <c r="D1335" s="64" t="s">
        <v>167</v>
      </c>
      <c r="E1335" s="184"/>
      <c r="F1335" s="184"/>
      <c r="G1335" s="184"/>
      <c r="H1335" s="181"/>
      <c r="I1335" s="181"/>
      <c r="J1335" s="181"/>
      <c r="K1335" s="74">
        <f t="shared" si="230"/>
        <v>7196.125</v>
      </c>
      <c r="L1335" s="208">
        <v>86353.5</v>
      </c>
    </row>
    <row r="1336" spans="1:12" x14ac:dyDescent="0.25">
      <c r="A1336" s="69" t="s">
        <v>99</v>
      </c>
      <c r="B1336" s="180">
        <v>3911</v>
      </c>
      <c r="C1336" s="180" t="s">
        <v>101</v>
      </c>
      <c r="D1336" s="64" t="s">
        <v>553</v>
      </c>
      <c r="E1336" s="181"/>
      <c r="F1336" s="181"/>
      <c r="G1336" s="181"/>
      <c r="H1336" s="181"/>
      <c r="I1336" s="181"/>
      <c r="J1336" s="181"/>
      <c r="K1336" s="74">
        <f t="shared" si="230"/>
        <v>130399.375</v>
      </c>
      <c r="L1336" s="208">
        <v>1564792.5</v>
      </c>
    </row>
    <row r="1337" spans="1:12" x14ac:dyDescent="0.25">
      <c r="A1337" s="69"/>
      <c r="B1337" s="183"/>
      <c r="C1337" s="183"/>
      <c r="D1337" s="184" t="s">
        <v>123</v>
      </c>
      <c r="E1337" s="184"/>
      <c r="F1337" s="184"/>
      <c r="G1337" s="184"/>
      <c r="H1337" s="184"/>
      <c r="I1337" s="184" t="s">
        <v>124</v>
      </c>
      <c r="J1337" s="184"/>
      <c r="K1337" s="384">
        <f>SUM(K1327:K1336)</f>
        <v>246031.66666666669</v>
      </c>
      <c r="L1337" s="384">
        <f>SUM(L1327:L1336)</f>
        <v>2952380</v>
      </c>
    </row>
    <row r="1338" spans="1:12" x14ac:dyDescent="0.25">
      <c r="A1338" s="69"/>
      <c r="B1338" s="183"/>
      <c r="C1338" s="183"/>
      <c r="D1338" s="181"/>
      <c r="E1338" s="184"/>
      <c r="F1338" s="184"/>
      <c r="G1338" s="184"/>
      <c r="H1338" s="184"/>
      <c r="I1338" s="184"/>
      <c r="J1338" s="184"/>
      <c r="K1338" s="74"/>
      <c r="L1338" s="384"/>
    </row>
    <row r="1339" spans="1:12" x14ac:dyDescent="0.25">
      <c r="A1339" s="361"/>
      <c r="B1339" s="361"/>
      <c r="C1339" s="183"/>
      <c r="D1339" s="184" t="s">
        <v>146</v>
      </c>
      <c r="E1339" s="184"/>
      <c r="F1339" s="184"/>
      <c r="G1339" s="184"/>
      <c r="H1339" s="184"/>
      <c r="I1339" s="184" t="s">
        <v>186</v>
      </c>
      <c r="J1339" s="184"/>
      <c r="K1339" s="191">
        <f>SUM(K1337,K1325,K1318)</f>
        <v>1090309.0649999999</v>
      </c>
      <c r="L1339" s="191">
        <f>SUM(L1337,L1325,L1318)</f>
        <v>13083708.779999999</v>
      </c>
    </row>
    <row r="1340" spans="1:12" x14ac:dyDescent="0.25">
      <c r="A1340" s="361"/>
      <c r="B1340" s="361"/>
      <c r="C1340" s="183"/>
      <c r="D1340" s="361"/>
      <c r="E1340" s="184"/>
      <c r="F1340" s="184"/>
      <c r="G1340" s="184"/>
      <c r="H1340" s="184"/>
      <c r="I1340" s="184"/>
      <c r="J1340" s="184"/>
      <c r="K1340" s="184"/>
      <c r="L1340" s="191"/>
    </row>
    <row r="1341" spans="1:12" x14ac:dyDescent="0.25">
      <c r="A1341" s="359" t="s">
        <v>82</v>
      </c>
      <c r="B1341" s="183"/>
      <c r="C1341" s="361">
        <v>3</v>
      </c>
      <c r="D1341" s="184" t="s">
        <v>529</v>
      </c>
      <c r="E1341" s="184"/>
      <c r="F1341" s="184"/>
      <c r="G1341" s="184"/>
      <c r="H1341" s="184"/>
      <c r="I1341" s="184"/>
      <c r="J1341" s="184"/>
      <c r="K1341" s="184"/>
      <c r="L1341" s="191"/>
    </row>
    <row r="1342" spans="1:12" x14ac:dyDescent="0.25">
      <c r="A1342" s="359" t="s">
        <v>84</v>
      </c>
      <c r="B1342" s="183"/>
      <c r="C1342" s="361">
        <v>2</v>
      </c>
      <c r="D1342" s="184" t="s">
        <v>647</v>
      </c>
      <c r="E1342" s="184"/>
      <c r="F1342" s="184"/>
      <c r="G1342" s="184"/>
      <c r="H1342" s="184"/>
      <c r="I1342" s="184"/>
      <c r="J1342" s="184"/>
      <c r="K1342" s="184"/>
      <c r="L1342" s="191"/>
    </row>
    <row r="1343" spans="1:12" x14ac:dyDescent="0.25">
      <c r="A1343" s="359" t="s">
        <v>87</v>
      </c>
      <c r="B1343" s="183"/>
      <c r="C1343" s="361">
        <v>1</v>
      </c>
      <c r="D1343" s="184" t="s">
        <v>530</v>
      </c>
      <c r="E1343" s="184"/>
      <c r="F1343" s="184"/>
      <c r="G1343" s="184"/>
      <c r="H1343" s="184"/>
      <c r="I1343" s="184"/>
      <c r="J1343" s="184"/>
      <c r="K1343" s="184"/>
      <c r="L1343" s="191"/>
    </row>
    <row r="1344" spans="1:12" x14ac:dyDescent="0.25">
      <c r="A1344" s="359" t="s">
        <v>90</v>
      </c>
      <c r="B1344" s="361"/>
      <c r="C1344" s="360" t="s">
        <v>91</v>
      </c>
      <c r="D1344" s="184" t="s">
        <v>92</v>
      </c>
      <c r="E1344" s="184"/>
      <c r="F1344" s="184"/>
      <c r="G1344" s="184"/>
      <c r="H1344" s="184"/>
      <c r="I1344" s="184"/>
      <c r="J1344" s="184"/>
      <c r="K1344" s="184"/>
      <c r="L1344" s="191"/>
    </row>
    <row r="1345" spans="1:12" x14ac:dyDescent="0.25">
      <c r="A1345" s="359" t="s">
        <v>93</v>
      </c>
      <c r="B1345" s="361"/>
      <c r="C1345" s="361">
        <v>13</v>
      </c>
      <c r="D1345" s="184" t="s">
        <v>550</v>
      </c>
      <c r="E1345" s="184"/>
      <c r="F1345" s="184"/>
      <c r="G1345" s="184"/>
      <c r="H1345" s="184"/>
      <c r="I1345" s="184"/>
      <c r="J1345" s="184"/>
      <c r="K1345" s="184"/>
      <c r="L1345" s="191"/>
    </row>
    <row r="1346" spans="1:12" x14ac:dyDescent="0.25">
      <c r="A1346" s="361"/>
      <c r="B1346" s="361"/>
      <c r="C1346" s="183"/>
      <c r="D1346" s="361"/>
      <c r="E1346" s="184"/>
      <c r="F1346" s="184"/>
      <c r="G1346" s="184"/>
      <c r="H1346" s="184"/>
      <c r="I1346" s="184"/>
      <c r="J1346" s="184"/>
      <c r="K1346" s="184"/>
      <c r="L1346" s="191"/>
    </row>
    <row r="1347" spans="1:12" x14ac:dyDescent="0.25">
      <c r="A1347" s="361"/>
      <c r="B1347" s="361"/>
      <c r="C1347" s="399">
        <v>230200</v>
      </c>
      <c r="D1347" s="365" t="s">
        <v>96</v>
      </c>
      <c r="E1347" s="365" t="s">
        <v>556</v>
      </c>
      <c r="F1347" s="184"/>
      <c r="G1347" s="184"/>
      <c r="H1347" s="184"/>
      <c r="I1347" s="184"/>
      <c r="J1347" s="184"/>
      <c r="K1347" s="184"/>
      <c r="L1347" s="191"/>
    </row>
    <row r="1348" spans="1:12" x14ac:dyDescent="0.25">
      <c r="A1348" s="361"/>
      <c r="B1348" s="361"/>
      <c r="C1348" s="361"/>
      <c r="D1348" s="184"/>
      <c r="E1348" s="184"/>
      <c r="F1348" s="184"/>
      <c r="G1348" s="184"/>
      <c r="H1348" s="184"/>
      <c r="I1348" s="184"/>
      <c r="J1348" s="184"/>
      <c r="K1348" s="184"/>
      <c r="L1348" s="191"/>
    </row>
    <row r="1349" spans="1:12" x14ac:dyDescent="0.25">
      <c r="A1349" s="183" t="s">
        <v>99</v>
      </c>
      <c r="B1349" s="367" t="s">
        <v>100</v>
      </c>
      <c r="C1349" s="180" t="s">
        <v>101</v>
      </c>
      <c r="D1349" s="368" t="s">
        <v>102</v>
      </c>
      <c r="E1349" s="64"/>
      <c r="F1349" s="64"/>
      <c r="G1349" s="64"/>
      <c r="H1349" s="64"/>
      <c r="I1349" s="64"/>
      <c r="J1349" s="64"/>
      <c r="K1349" s="420">
        <f t="shared" ref="K1349:K1357" si="231">L1349/12</f>
        <v>1290666.24</v>
      </c>
      <c r="L1349" s="375">
        <v>15487994.880000001</v>
      </c>
    </row>
    <row r="1350" spans="1:12" x14ac:dyDescent="0.25">
      <c r="A1350" s="183" t="s">
        <v>99</v>
      </c>
      <c r="B1350" s="367" t="s">
        <v>106</v>
      </c>
      <c r="C1350" s="180" t="s">
        <v>101</v>
      </c>
      <c r="D1350" s="368" t="s">
        <v>107</v>
      </c>
      <c r="E1350" s="64"/>
      <c r="F1350" s="64"/>
      <c r="G1350" s="64"/>
      <c r="H1350" s="64"/>
      <c r="I1350" s="64"/>
      <c r="J1350" s="64"/>
      <c r="K1350" s="420">
        <f t="shared" si="231"/>
        <v>90218.44</v>
      </c>
      <c r="L1350" s="375">
        <v>1082621.28</v>
      </c>
    </row>
    <row r="1351" spans="1:12" x14ac:dyDescent="0.25">
      <c r="A1351" s="183" t="s">
        <v>99</v>
      </c>
      <c r="B1351" s="367" t="s">
        <v>108</v>
      </c>
      <c r="C1351" s="180" t="s">
        <v>101</v>
      </c>
      <c r="D1351" s="368" t="s">
        <v>109</v>
      </c>
      <c r="E1351" s="64"/>
      <c r="F1351" s="64"/>
      <c r="G1351" s="64"/>
      <c r="H1351" s="64"/>
      <c r="I1351" s="64"/>
      <c r="J1351" s="64"/>
      <c r="K1351" s="420">
        <f t="shared" si="231"/>
        <v>61720.66</v>
      </c>
      <c r="L1351" s="375">
        <v>740647.92</v>
      </c>
    </row>
    <row r="1352" spans="1:12" x14ac:dyDescent="0.25">
      <c r="A1352" s="183" t="s">
        <v>99</v>
      </c>
      <c r="B1352" s="367" t="s">
        <v>110</v>
      </c>
      <c r="C1352" s="180" t="s">
        <v>101</v>
      </c>
      <c r="D1352" s="64" t="s">
        <v>111</v>
      </c>
      <c r="E1352" s="64"/>
      <c r="F1352" s="64"/>
      <c r="G1352" s="64"/>
      <c r="H1352" s="64"/>
      <c r="I1352" s="64"/>
      <c r="J1352" s="64"/>
      <c r="K1352" s="420">
        <f t="shared" si="231"/>
        <v>54457</v>
      </c>
      <c r="L1352" s="375">
        <v>653484</v>
      </c>
    </row>
    <row r="1353" spans="1:12" x14ac:dyDescent="0.25">
      <c r="A1353" s="183" t="s">
        <v>99</v>
      </c>
      <c r="B1353" s="367" t="s">
        <v>112</v>
      </c>
      <c r="C1353" s="180" t="s">
        <v>101</v>
      </c>
      <c r="D1353" s="368" t="s">
        <v>113</v>
      </c>
      <c r="E1353" s="64"/>
      <c r="F1353" s="64"/>
      <c r="G1353" s="64"/>
      <c r="H1353" s="64"/>
      <c r="I1353" s="64"/>
      <c r="J1353" s="64"/>
      <c r="K1353" s="420">
        <f t="shared" si="231"/>
        <v>29526.814166666667</v>
      </c>
      <c r="L1353" s="375">
        <v>354321.77</v>
      </c>
    </row>
    <row r="1354" spans="1:12" x14ac:dyDescent="0.25">
      <c r="A1354" s="183" t="s">
        <v>99</v>
      </c>
      <c r="B1354" s="367" t="s">
        <v>114</v>
      </c>
      <c r="C1354" s="180" t="s">
        <v>101</v>
      </c>
      <c r="D1354" s="368" t="s">
        <v>115</v>
      </c>
      <c r="E1354" s="64"/>
      <c r="F1354" s="64"/>
      <c r="G1354" s="64"/>
      <c r="H1354" s="64"/>
      <c r="I1354" s="64"/>
      <c r="J1354" s="64"/>
      <c r="K1354" s="420">
        <f t="shared" si="231"/>
        <v>246323.5</v>
      </c>
      <c r="L1354" s="375">
        <v>2955882</v>
      </c>
    </row>
    <row r="1355" spans="1:12" x14ac:dyDescent="0.25">
      <c r="A1355" s="183" t="s">
        <v>99</v>
      </c>
      <c r="B1355" s="367" t="s">
        <v>117</v>
      </c>
      <c r="C1355" s="180" t="s">
        <v>101</v>
      </c>
      <c r="D1355" s="368" t="s">
        <v>118</v>
      </c>
      <c r="E1355" s="64"/>
      <c r="F1355" s="64"/>
      <c r="G1355" s="64"/>
      <c r="H1355" s="64"/>
      <c r="I1355" s="64"/>
      <c r="J1355" s="64"/>
      <c r="K1355" s="420">
        <f t="shared" si="231"/>
        <v>32997.06</v>
      </c>
      <c r="L1355" s="375">
        <v>395964.72</v>
      </c>
    </row>
    <row r="1356" spans="1:12" x14ac:dyDescent="0.25">
      <c r="A1356" s="183" t="s">
        <v>99</v>
      </c>
      <c r="B1356" s="367" t="s">
        <v>119</v>
      </c>
      <c r="C1356" s="180" t="s">
        <v>101</v>
      </c>
      <c r="D1356" s="368" t="s">
        <v>120</v>
      </c>
      <c r="E1356" s="64"/>
      <c r="F1356" s="64"/>
      <c r="G1356" s="64"/>
      <c r="H1356" s="64"/>
      <c r="I1356" s="64"/>
      <c r="J1356" s="64"/>
      <c r="K1356" s="420">
        <f t="shared" si="231"/>
        <v>152950</v>
      </c>
      <c r="L1356" s="375">
        <v>1835400</v>
      </c>
    </row>
    <row r="1357" spans="1:12" x14ac:dyDescent="0.25">
      <c r="A1357" s="183" t="s">
        <v>99</v>
      </c>
      <c r="B1357" s="367" t="s">
        <v>121</v>
      </c>
      <c r="C1357" s="180" t="s">
        <v>101</v>
      </c>
      <c r="D1357" s="368" t="s">
        <v>122</v>
      </c>
      <c r="E1357" s="184"/>
      <c r="F1357" s="184"/>
      <c r="G1357" s="184"/>
      <c r="H1357" s="184"/>
      <c r="I1357" s="184"/>
      <c r="J1357" s="184"/>
      <c r="K1357" s="420">
        <f t="shared" si="231"/>
        <v>69273.3</v>
      </c>
      <c r="L1357" s="375">
        <v>831279.6</v>
      </c>
    </row>
    <row r="1358" spans="1:12" x14ac:dyDescent="0.25">
      <c r="A1358" s="361"/>
      <c r="B1358" s="361"/>
      <c r="C1358" s="183"/>
      <c r="D1358" s="184" t="s">
        <v>123</v>
      </c>
      <c r="E1358" s="184"/>
      <c r="F1358" s="184"/>
      <c r="G1358" s="184"/>
      <c r="H1358" s="184"/>
      <c r="I1358" s="184" t="s">
        <v>124</v>
      </c>
      <c r="J1358" s="184"/>
      <c r="K1358" s="185">
        <f t="shared" ref="K1358:L1358" si="232">SUM(K1349:K1357)</f>
        <v>2028133.0141666667</v>
      </c>
      <c r="L1358" s="185">
        <f t="shared" si="232"/>
        <v>24337596.170000002</v>
      </c>
    </row>
    <row r="1359" spans="1:12" x14ac:dyDescent="0.25">
      <c r="A1359" s="361"/>
      <c r="B1359" s="361"/>
      <c r="C1359" s="183"/>
      <c r="D1359" s="184"/>
      <c r="E1359" s="184"/>
      <c r="F1359" s="184"/>
      <c r="G1359" s="184"/>
      <c r="H1359" s="184"/>
      <c r="I1359" s="184"/>
      <c r="J1359" s="184"/>
      <c r="K1359" s="184"/>
      <c r="L1359" s="191"/>
    </row>
    <row r="1360" spans="1:12" x14ac:dyDescent="0.25">
      <c r="A1360" s="183" t="s">
        <v>99</v>
      </c>
      <c r="B1360" s="180">
        <v>2111</v>
      </c>
      <c r="C1360" s="180" t="s">
        <v>101</v>
      </c>
      <c r="D1360" s="64" t="s">
        <v>125</v>
      </c>
      <c r="E1360" s="184"/>
      <c r="F1360" s="184"/>
      <c r="G1360" s="184"/>
      <c r="H1360" s="184"/>
      <c r="I1360" s="184"/>
      <c r="J1360" s="184"/>
      <c r="K1360" s="182">
        <f t="shared" ref="K1360:K1367" si="233">L1360/12</f>
        <v>850</v>
      </c>
      <c r="L1360" s="420">
        <v>10200</v>
      </c>
    </row>
    <row r="1361" spans="1:14" x14ac:dyDescent="0.25">
      <c r="A1361" s="183" t="s">
        <v>99</v>
      </c>
      <c r="B1361" s="180">
        <v>2161</v>
      </c>
      <c r="C1361" s="180" t="s">
        <v>101</v>
      </c>
      <c r="D1361" s="64" t="s">
        <v>128</v>
      </c>
      <c r="E1361" s="184"/>
      <c r="F1361" s="184"/>
      <c r="G1361" s="184"/>
      <c r="H1361" s="184"/>
      <c r="I1361" s="184"/>
      <c r="J1361" s="184"/>
      <c r="K1361" s="182">
        <f t="shared" si="233"/>
        <v>2851.75</v>
      </c>
      <c r="L1361" s="420">
        <v>34221</v>
      </c>
    </row>
    <row r="1362" spans="1:14" x14ac:dyDescent="0.25">
      <c r="A1362" s="183" t="s">
        <v>99</v>
      </c>
      <c r="B1362" s="180">
        <v>2491</v>
      </c>
      <c r="C1362" s="180" t="s">
        <v>101</v>
      </c>
      <c r="D1362" s="64" t="s">
        <v>492</v>
      </c>
      <c r="E1362" s="184"/>
      <c r="F1362" s="184"/>
      <c r="G1362" s="184"/>
      <c r="H1362" s="184"/>
      <c r="I1362" s="184"/>
      <c r="J1362" s="184"/>
      <c r="K1362" s="182">
        <f t="shared" si="233"/>
        <v>25625</v>
      </c>
      <c r="L1362" s="420">
        <v>307500</v>
      </c>
    </row>
    <row r="1363" spans="1:14" x14ac:dyDescent="0.25">
      <c r="A1363" s="183" t="s">
        <v>99</v>
      </c>
      <c r="B1363" s="180">
        <v>2521</v>
      </c>
      <c r="C1363" s="180" t="s">
        <v>101</v>
      </c>
      <c r="D1363" s="64" t="s">
        <v>417</v>
      </c>
      <c r="E1363" s="184"/>
      <c r="F1363" s="184"/>
      <c r="G1363" s="184"/>
      <c r="H1363" s="184"/>
      <c r="I1363" s="184"/>
      <c r="J1363" s="184"/>
      <c r="K1363" s="182">
        <f t="shared" si="233"/>
        <v>12750.566666666666</v>
      </c>
      <c r="L1363" s="420">
        <v>153006.79999999999</v>
      </c>
    </row>
    <row r="1364" spans="1:14" x14ac:dyDescent="0.25">
      <c r="A1364" s="183" t="s">
        <v>99</v>
      </c>
      <c r="B1364" s="180">
        <v>2561</v>
      </c>
      <c r="C1364" s="180" t="s">
        <v>101</v>
      </c>
      <c r="D1364" s="64" t="s">
        <v>557</v>
      </c>
      <c r="E1364" s="184"/>
      <c r="F1364" s="184"/>
      <c r="G1364" s="184"/>
      <c r="H1364" s="184"/>
      <c r="I1364" s="184"/>
      <c r="J1364" s="184"/>
      <c r="K1364" s="182">
        <f t="shared" si="233"/>
        <v>2890.2833333333333</v>
      </c>
      <c r="L1364" s="420">
        <v>34683.4</v>
      </c>
    </row>
    <row r="1365" spans="1:14" s="59" customFormat="1" x14ac:dyDescent="0.25">
      <c r="A1365" s="183" t="s">
        <v>99</v>
      </c>
      <c r="B1365" s="66">
        <v>2611</v>
      </c>
      <c r="C1365" s="66" t="s">
        <v>101</v>
      </c>
      <c r="D1365" s="65" t="s">
        <v>129</v>
      </c>
      <c r="E1365" s="174"/>
      <c r="F1365" s="174"/>
      <c r="G1365" s="174"/>
      <c r="H1365" s="174"/>
      <c r="I1365" s="174"/>
      <c r="J1365" s="174"/>
      <c r="K1365" s="182">
        <f t="shared" si="233"/>
        <v>416666.66666666669</v>
      </c>
      <c r="L1365" s="195">
        <v>5000000</v>
      </c>
      <c r="M1365" s="207"/>
    </row>
    <row r="1366" spans="1:14" x14ac:dyDescent="0.25">
      <c r="A1366" s="183" t="s">
        <v>99</v>
      </c>
      <c r="B1366" s="180">
        <v>2911</v>
      </c>
      <c r="C1366" s="180" t="s">
        <v>101</v>
      </c>
      <c r="D1366" s="64" t="s">
        <v>148</v>
      </c>
      <c r="E1366" s="184"/>
      <c r="F1366" s="184"/>
      <c r="G1366" s="184"/>
      <c r="H1366" s="184"/>
      <c r="I1366" s="184"/>
      <c r="J1366" s="184"/>
      <c r="K1366" s="182">
        <f t="shared" si="233"/>
        <v>7119.5999999999995</v>
      </c>
      <c r="L1366" s="420">
        <v>85435.199999999997</v>
      </c>
    </row>
    <row r="1367" spans="1:14" x14ac:dyDescent="0.25">
      <c r="A1367" s="183" t="s">
        <v>99</v>
      </c>
      <c r="B1367" s="180">
        <v>2961</v>
      </c>
      <c r="C1367" s="180" t="s">
        <v>101</v>
      </c>
      <c r="D1367" s="64" t="s">
        <v>431</v>
      </c>
      <c r="E1367" s="184"/>
      <c r="F1367" s="184"/>
      <c r="G1367" s="184"/>
      <c r="H1367" s="184"/>
      <c r="I1367" s="184"/>
      <c r="J1367" s="184"/>
      <c r="K1367" s="182">
        <f t="shared" si="233"/>
        <v>21250</v>
      </c>
      <c r="L1367" s="420">
        <v>255000</v>
      </c>
      <c r="N1367" s="430"/>
    </row>
    <row r="1368" spans="1:14" x14ac:dyDescent="0.25">
      <c r="A1368" s="361"/>
      <c r="B1368" s="183"/>
      <c r="C1368" s="183"/>
      <c r="D1368" s="184" t="s">
        <v>123</v>
      </c>
      <c r="E1368" s="184"/>
      <c r="F1368" s="184"/>
      <c r="G1368" s="184"/>
      <c r="H1368" s="184"/>
      <c r="I1368" s="184" t="s">
        <v>124</v>
      </c>
      <c r="J1368" s="184"/>
      <c r="K1368" s="185">
        <f>SUM(K1360:K1367)</f>
        <v>490003.86666666664</v>
      </c>
      <c r="L1368" s="185">
        <f>SUM(L1360:L1367)</f>
        <v>5880046.4000000004</v>
      </c>
    </row>
    <row r="1369" spans="1:14" x14ac:dyDescent="0.25">
      <c r="A1369" s="361"/>
      <c r="B1369" s="183"/>
      <c r="C1369" s="183"/>
      <c r="D1369" s="181"/>
      <c r="E1369" s="184"/>
      <c r="F1369" s="184"/>
      <c r="G1369" s="184"/>
      <c r="H1369" s="184"/>
      <c r="I1369" s="184"/>
      <c r="J1369" s="184"/>
      <c r="K1369" s="184"/>
      <c r="L1369" s="185"/>
    </row>
    <row r="1370" spans="1:14" x14ac:dyDescent="0.25">
      <c r="A1370" s="183" t="s">
        <v>99</v>
      </c>
      <c r="B1370" s="180">
        <v>3111</v>
      </c>
      <c r="C1370" s="180" t="s">
        <v>101</v>
      </c>
      <c r="D1370" s="64" t="s">
        <v>152</v>
      </c>
      <c r="E1370" s="184"/>
      <c r="F1370" s="184"/>
      <c r="G1370" s="184"/>
      <c r="H1370" s="184"/>
      <c r="I1370" s="184"/>
      <c r="J1370" s="184"/>
      <c r="K1370" s="74">
        <f t="shared" ref="K1370:K1377" si="234">L1370/12</f>
        <v>10000</v>
      </c>
      <c r="L1370" s="425">
        <v>120000</v>
      </c>
    </row>
    <row r="1371" spans="1:14" x14ac:dyDescent="0.25">
      <c r="A1371" s="183" t="s">
        <v>99</v>
      </c>
      <c r="B1371" s="180">
        <v>3131</v>
      </c>
      <c r="C1371" s="180" t="s">
        <v>101</v>
      </c>
      <c r="D1371" s="64" t="s">
        <v>155</v>
      </c>
      <c r="E1371" s="184"/>
      <c r="F1371" s="184"/>
      <c r="G1371" s="184"/>
      <c r="H1371" s="184"/>
      <c r="I1371" s="184"/>
      <c r="J1371" s="184"/>
      <c r="K1371" s="74">
        <f t="shared" si="234"/>
        <v>8437.5</v>
      </c>
      <c r="L1371" s="425">
        <v>101250</v>
      </c>
    </row>
    <row r="1372" spans="1:14" x14ac:dyDescent="0.25">
      <c r="A1372" s="183" t="s">
        <v>99</v>
      </c>
      <c r="B1372" s="180">
        <v>3141</v>
      </c>
      <c r="C1372" s="180" t="s">
        <v>101</v>
      </c>
      <c r="D1372" s="64" t="s">
        <v>156</v>
      </c>
      <c r="E1372" s="184"/>
      <c r="F1372" s="184"/>
      <c r="G1372" s="184"/>
      <c r="H1372" s="184"/>
      <c r="I1372" s="184"/>
      <c r="J1372" s="184"/>
      <c r="K1372" s="74">
        <f t="shared" si="234"/>
        <v>1062.5</v>
      </c>
      <c r="L1372" s="425">
        <v>12750</v>
      </c>
    </row>
    <row r="1373" spans="1:14" x14ac:dyDescent="0.25">
      <c r="A1373" s="183" t="s">
        <v>99</v>
      </c>
      <c r="B1373" s="180">
        <v>3221</v>
      </c>
      <c r="C1373" s="180" t="s">
        <v>101</v>
      </c>
      <c r="D1373" s="64" t="s">
        <v>160</v>
      </c>
      <c r="E1373" s="184"/>
      <c r="F1373" s="184"/>
      <c r="G1373" s="184"/>
      <c r="H1373" s="184"/>
      <c r="I1373" s="184"/>
      <c r="J1373" s="184"/>
      <c r="K1373" s="74">
        <f t="shared" si="234"/>
        <v>20062.833333333332</v>
      </c>
      <c r="L1373" s="425">
        <v>240754</v>
      </c>
    </row>
    <row r="1374" spans="1:14" x14ac:dyDescent="0.25">
      <c r="A1374" s="183" t="s">
        <v>99</v>
      </c>
      <c r="B1374" s="180">
        <v>3361</v>
      </c>
      <c r="C1374" s="180" t="s">
        <v>101</v>
      </c>
      <c r="D1374" s="64" t="s">
        <v>136</v>
      </c>
      <c r="E1374" s="184"/>
      <c r="F1374" s="184"/>
      <c r="G1374" s="184"/>
      <c r="H1374" s="184"/>
      <c r="I1374" s="184"/>
      <c r="J1374" s="184"/>
      <c r="K1374" s="74">
        <f t="shared" si="234"/>
        <v>2500</v>
      </c>
      <c r="L1374" s="425">
        <v>30000</v>
      </c>
    </row>
    <row r="1375" spans="1:14" x14ac:dyDescent="0.25">
      <c r="A1375" s="183" t="s">
        <v>99</v>
      </c>
      <c r="B1375" s="180">
        <v>3521</v>
      </c>
      <c r="C1375" s="180" t="s">
        <v>101</v>
      </c>
      <c r="D1375" s="64" t="s">
        <v>138</v>
      </c>
      <c r="E1375" s="184"/>
      <c r="F1375" s="184"/>
      <c r="G1375" s="184"/>
      <c r="H1375" s="184"/>
      <c r="I1375" s="184"/>
      <c r="J1375" s="184"/>
      <c r="K1375" s="74">
        <f t="shared" si="234"/>
        <v>1968.75</v>
      </c>
      <c r="L1375" s="425">
        <v>23625</v>
      </c>
    </row>
    <row r="1376" spans="1:14" x14ac:dyDescent="0.25">
      <c r="A1376" s="183" t="s">
        <v>99</v>
      </c>
      <c r="B1376" s="180">
        <v>3571</v>
      </c>
      <c r="C1376" s="180" t="s">
        <v>101</v>
      </c>
      <c r="D1376" s="64" t="s">
        <v>271</v>
      </c>
      <c r="E1376" s="184"/>
      <c r="F1376" s="184"/>
      <c r="G1376" s="184"/>
      <c r="H1376" s="184"/>
      <c r="I1376" s="184"/>
      <c r="J1376" s="184"/>
      <c r="K1376" s="74">
        <f t="shared" si="234"/>
        <v>29062.5</v>
      </c>
      <c r="L1376" s="425">
        <v>348750</v>
      </c>
    </row>
    <row r="1377" spans="1:12" x14ac:dyDescent="0.25">
      <c r="A1377" s="183" t="s">
        <v>99</v>
      </c>
      <c r="B1377" s="180">
        <v>3591</v>
      </c>
      <c r="C1377" s="180" t="s">
        <v>101</v>
      </c>
      <c r="D1377" s="64" t="s">
        <v>561</v>
      </c>
      <c r="E1377" s="184"/>
      <c r="F1377" s="184"/>
      <c r="G1377" s="184"/>
      <c r="H1377" s="184"/>
      <c r="I1377" s="184"/>
      <c r="J1377" s="184"/>
      <c r="K1377" s="74">
        <f t="shared" si="234"/>
        <v>3125.25</v>
      </c>
      <c r="L1377" s="420">
        <v>37503</v>
      </c>
    </row>
    <row r="1378" spans="1:12" x14ac:dyDescent="0.25">
      <c r="A1378" s="361"/>
      <c r="B1378" s="361"/>
      <c r="C1378" s="183"/>
      <c r="D1378" s="184" t="s">
        <v>123</v>
      </c>
      <c r="E1378" s="184"/>
      <c r="F1378" s="184"/>
      <c r="G1378" s="184"/>
      <c r="H1378" s="184"/>
      <c r="I1378" s="184" t="s">
        <v>124</v>
      </c>
      <c r="J1378" s="184"/>
      <c r="K1378" s="384">
        <f t="shared" ref="K1378:L1378" si="235">SUM(K1370:K1377)</f>
        <v>76219.333333333328</v>
      </c>
      <c r="L1378" s="384">
        <f t="shared" si="235"/>
        <v>914632</v>
      </c>
    </row>
    <row r="1379" spans="1:12" x14ac:dyDescent="0.25">
      <c r="A1379" s="361"/>
      <c r="B1379" s="361"/>
      <c r="C1379" s="183"/>
      <c r="D1379" s="184"/>
      <c r="E1379" s="184"/>
      <c r="F1379" s="184"/>
      <c r="G1379" s="184"/>
      <c r="H1379" s="184"/>
      <c r="I1379" s="184"/>
      <c r="J1379" s="184"/>
      <c r="K1379" s="384"/>
      <c r="L1379" s="191"/>
    </row>
    <row r="1380" spans="1:12" x14ac:dyDescent="0.25">
      <c r="A1380" s="361"/>
      <c r="B1380" s="361"/>
      <c r="C1380" s="183"/>
      <c r="D1380" s="184" t="s">
        <v>146</v>
      </c>
      <c r="E1380" s="184"/>
      <c r="F1380" s="184"/>
      <c r="G1380" s="184"/>
      <c r="H1380" s="184"/>
      <c r="I1380" s="184" t="s">
        <v>186</v>
      </c>
      <c r="J1380" s="184"/>
      <c r="K1380" s="191">
        <f>SUM(K1378,K1368,K1358)</f>
        <v>2594356.2141666664</v>
      </c>
      <c r="L1380" s="191">
        <f>SUM(L1378,L1368,L1358)</f>
        <v>31132274.57</v>
      </c>
    </row>
    <row r="1381" spans="1:12" x14ac:dyDescent="0.25">
      <c r="A1381" s="361"/>
      <c r="B1381" s="361"/>
      <c r="C1381" s="183"/>
      <c r="D1381" s="361"/>
      <c r="E1381" s="184"/>
      <c r="F1381" s="184"/>
      <c r="G1381" s="184"/>
      <c r="H1381" s="184"/>
      <c r="I1381" s="184"/>
      <c r="J1381" s="184"/>
      <c r="K1381" s="184"/>
      <c r="L1381" s="191"/>
    </row>
    <row r="1382" spans="1:12" x14ac:dyDescent="0.25">
      <c r="A1382" s="361"/>
      <c r="B1382" s="361"/>
      <c r="C1382" s="183"/>
      <c r="D1382" s="184" t="s">
        <v>173</v>
      </c>
      <c r="E1382" s="184"/>
      <c r="F1382" s="184"/>
      <c r="G1382" s="184"/>
      <c r="H1382" s="362" t="s">
        <v>244</v>
      </c>
      <c r="I1382" s="184"/>
      <c r="J1382" s="184"/>
      <c r="K1382" s="191">
        <f>SUM(K1380,K1339, )</f>
        <v>3684665.2791666663</v>
      </c>
      <c r="L1382" s="400">
        <f>SUM(L1380,L1339, )</f>
        <v>44215983.350000001</v>
      </c>
    </row>
    <row r="1383" spans="1:12" x14ac:dyDescent="0.25">
      <c r="A1383" s="361"/>
      <c r="B1383" s="183"/>
      <c r="C1383" s="361"/>
      <c r="D1383" s="184"/>
      <c r="E1383" s="184"/>
      <c r="F1383" s="184"/>
      <c r="G1383" s="184"/>
      <c r="H1383" s="184"/>
      <c r="I1383" s="184"/>
      <c r="J1383" s="184"/>
      <c r="K1383" s="426"/>
      <c r="L1383" s="191"/>
    </row>
    <row r="1384" spans="1:12" x14ac:dyDescent="0.25">
      <c r="A1384" s="359" t="s">
        <v>82</v>
      </c>
      <c r="B1384" s="183"/>
      <c r="C1384" s="361">
        <v>2</v>
      </c>
      <c r="D1384" s="184" t="s">
        <v>193</v>
      </c>
      <c r="E1384" s="184"/>
      <c r="F1384" s="184"/>
      <c r="G1384" s="184"/>
      <c r="H1384" s="184"/>
      <c r="I1384" s="184"/>
      <c r="J1384" s="184"/>
      <c r="K1384" s="184"/>
      <c r="L1384" s="191"/>
    </row>
    <row r="1385" spans="1:12" x14ac:dyDescent="0.25">
      <c r="A1385" s="359" t="s">
        <v>84</v>
      </c>
      <c r="B1385" s="183"/>
      <c r="C1385" s="361">
        <v>1</v>
      </c>
      <c r="D1385" s="184" t="s">
        <v>246</v>
      </c>
      <c r="E1385" s="184"/>
      <c r="F1385" s="184"/>
      <c r="G1385" s="184"/>
      <c r="H1385" s="184"/>
      <c r="I1385" s="184"/>
      <c r="J1385" s="184"/>
      <c r="K1385" s="184"/>
      <c r="L1385" s="191"/>
    </row>
    <row r="1386" spans="1:12" x14ac:dyDescent="0.25">
      <c r="A1386" s="359" t="s">
        <v>87</v>
      </c>
      <c r="B1386" s="183"/>
      <c r="C1386" s="361">
        <v>5</v>
      </c>
      <c r="D1386" s="184" t="s">
        <v>562</v>
      </c>
      <c r="E1386" s="184"/>
      <c r="F1386" s="184"/>
      <c r="G1386" s="184"/>
      <c r="H1386" s="184"/>
      <c r="I1386" s="184"/>
      <c r="J1386" s="184"/>
      <c r="K1386" s="184"/>
      <c r="L1386" s="191"/>
    </row>
    <row r="1387" spans="1:12" x14ac:dyDescent="0.25">
      <c r="A1387" s="359" t="s">
        <v>90</v>
      </c>
      <c r="B1387" s="184"/>
      <c r="C1387" s="360" t="s">
        <v>91</v>
      </c>
      <c r="D1387" s="184" t="s">
        <v>92</v>
      </c>
      <c r="E1387" s="184"/>
      <c r="F1387" s="184"/>
      <c r="G1387" s="184"/>
      <c r="H1387" s="184"/>
      <c r="I1387" s="184"/>
      <c r="J1387" s="184"/>
      <c r="K1387" s="184"/>
      <c r="L1387" s="191"/>
    </row>
    <row r="1388" spans="1:12" x14ac:dyDescent="0.25">
      <c r="A1388" s="359" t="s">
        <v>93</v>
      </c>
      <c r="B1388" s="184"/>
      <c r="C1388" s="361">
        <v>14</v>
      </c>
      <c r="D1388" s="184" t="s">
        <v>563</v>
      </c>
      <c r="E1388" s="184"/>
      <c r="F1388" s="184"/>
      <c r="G1388" s="184"/>
      <c r="H1388" s="184"/>
      <c r="I1388" s="184"/>
      <c r="J1388" s="184"/>
      <c r="K1388" s="184"/>
      <c r="L1388" s="191"/>
    </row>
    <row r="1389" spans="1:12" x14ac:dyDescent="0.25">
      <c r="A1389" s="360"/>
      <c r="B1389" s="184"/>
      <c r="C1389" s="360"/>
      <c r="D1389" s="184"/>
      <c r="E1389" s="184"/>
      <c r="F1389" s="184"/>
      <c r="G1389" s="184"/>
      <c r="H1389" s="184"/>
      <c r="I1389" s="184"/>
      <c r="J1389" s="184"/>
      <c r="K1389" s="184"/>
      <c r="L1389" s="191"/>
    </row>
    <row r="1390" spans="1:12" x14ac:dyDescent="0.25">
      <c r="A1390" s="183"/>
      <c r="B1390" s="183"/>
      <c r="C1390" s="364" t="s">
        <v>564</v>
      </c>
      <c r="D1390" s="365" t="s">
        <v>96</v>
      </c>
      <c r="E1390" s="365" t="s">
        <v>565</v>
      </c>
      <c r="F1390" s="184"/>
      <c r="G1390" s="184"/>
      <c r="H1390" s="184"/>
      <c r="I1390" s="184"/>
      <c r="J1390" s="184"/>
      <c r="K1390" s="184"/>
      <c r="L1390" s="191"/>
    </row>
    <row r="1391" spans="1:12" x14ac:dyDescent="0.25">
      <c r="A1391" s="183"/>
      <c r="B1391" s="183"/>
      <c r="C1391" s="364"/>
      <c r="D1391" s="365"/>
      <c r="E1391" s="365"/>
      <c r="F1391" s="184"/>
      <c r="G1391" s="184"/>
      <c r="H1391" s="184"/>
      <c r="I1391" s="184"/>
      <c r="J1391" s="184"/>
      <c r="K1391" s="184"/>
      <c r="L1391" s="191"/>
    </row>
    <row r="1392" spans="1:12" x14ac:dyDescent="0.25">
      <c r="A1392" s="183" t="s">
        <v>99</v>
      </c>
      <c r="B1392" s="367" t="s">
        <v>100</v>
      </c>
      <c r="C1392" s="179" t="s">
        <v>101</v>
      </c>
      <c r="D1392" s="368" t="s">
        <v>102</v>
      </c>
      <c r="E1392" s="64"/>
      <c r="F1392" s="64"/>
      <c r="G1392" s="64"/>
      <c r="H1392" s="64"/>
      <c r="I1392" s="64"/>
      <c r="J1392" s="64"/>
      <c r="K1392" s="193">
        <f t="shared" ref="K1392:K1400" si="236">L1392/12</f>
        <v>456758.66</v>
      </c>
      <c r="L1392" s="375">
        <v>5481103.9199999999</v>
      </c>
    </row>
    <row r="1393" spans="1:12" x14ac:dyDescent="0.25">
      <c r="A1393" s="183" t="s">
        <v>99</v>
      </c>
      <c r="B1393" s="367" t="s">
        <v>106</v>
      </c>
      <c r="C1393" s="179" t="s">
        <v>101</v>
      </c>
      <c r="D1393" s="368" t="s">
        <v>107</v>
      </c>
      <c r="E1393" s="64"/>
      <c r="F1393" s="64"/>
      <c r="G1393" s="64"/>
      <c r="H1393" s="64"/>
      <c r="I1393" s="64"/>
      <c r="J1393" s="64"/>
      <c r="K1393" s="193">
        <f t="shared" si="236"/>
        <v>11051.08</v>
      </c>
      <c r="L1393" s="375">
        <v>132612.96</v>
      </c>
    </row>
    <row r="1394" spans="1:12" x14ac:dyDescent="0.25">
      <c r="A1394" s="183" t="s">
        <v>99</v>
      </c>
      <c r="B1394" s="367" t="s">
        <v>108</v>
      </c>
      <c r="C1394" s="179" t="s">
        <v>101</v>
      </c>
      <c r="D1394" s="368" t="s">
        <v>109</v>
      </c>
      <c r="E1394" s="64"/>
      <c r="F1394" s="64"/>
      <c r="G1394" s="64"/>
      <c r="H1394" s="64"/>
      <c r="I1394" s="64"/>
      <c r="J1394" s="64"/>
      <c r="K1394" s="193">
        <f t="shared" si="236"/>
        <v>45433.94</v>
      </c>
      <c r="L1394" s="375">
        <v>545207.28</v>
      </c>
    </row>
    <row r="1395" spans="1:12" x14ac:dyDescent="0.25">
      <c r="A1395" s="183" t="s">
        <v>99</v>
      </c>
      <c r="B1395" s="367" t="s">
        <v>110</v>
      </c>
      <c r="C1395" s="179" t="s">
        <v>101</v>
      </c>
      <c r="D1395" s="64" t="s">
        <v>111</v>
      </c>
      <c r="E1395" s="64"/>
      <c r="F1395" s="64"/>
      <c r="G1395" s="64"/>
      <c r="H1395" s="64"/>
      <c r="I1395" s="64"/>
      <c r="J1395" s="64"/>
      <c r="K1395" s="193">
        <f t="shared" si="236"/>
        <v>8759</v>
      </c>
      <c r="L1395" s="375">
        <v>105108</v>
      </c>
    </row>
    <row r="1396" spans="1:12" x14ac:dyDescent="0.25">
      <c r="A1396" s="183" t="s">
        <v>99</v>
      </c>
      <c r="B1396" s="367" t="s">
        <v>112</v>
      </c>
      <c r="C1396" s="179" t="s">
        <v>101</v>
      </c>
      <c r="D1396" s="368" t="s">
        <v>113</v>
      </c>
      <c r="E1396" s="64"/>
      <c r="F1396" s="64"/>
      <c r="G1396" s="64"/>
      <c r="H1396" s="64"/>
      <c r="I1396" s="64"/>
      <c r="J1396" s="64"/>
      <c r="K1396" s="193">
        <f t="shared" si="236"/>
        <v>10135.895833333334</v>
      </c>
      <c r="L1396" s="375">
        <v>121630.75</v>
      </c>
    </row>
    <row r="1397" spans="1:12" x14ac:dyDescent="0.25">
      <c r="A1397" s="183" t="s">
        <v>99</v>
      </c>
      <c r="B1397" s="367" t="s">
        <v>114</v>
      </c>
      <c r="C1397" s="179" t="s">
        <v>101</v>
      </c>
      <c r="D1397" s="368" t="s">
        <v>115</v>
      </c>
      <c r="E1397" s="64"/>
      <c r="F1397" s="64"/>
      <c r="G1397" s="64"/>
      <c r="H1397" s="64"/>
      <c r="I1397" s="64"/>
      <c r="J1397" s="64"/>
      <c r="K1397" s="193">
        <f t="shared" si="236"/>
        <v>94244.480833333335</v>
      </c>
      <c r="L1397" s="375">
        <v>1130933.77</v>
      </c>
    </row>
    <row r="1398" spans="1:12" x14ac:dyDescent="0.25">
      <c r="A1398" s="183" t="s">
        <v>99</v>
      </c>
      <c r="B1398" s="367" t="s">
        <v>117</v>
      </c>
      <c r="C1398" s="179" t="s">
        <v>101</v>
      </c>
      <c r="D1398" s="368" t="s">
        <v>118</v>
      </c>
      <c r="E1398" s="64"/>
      <c r="F1398" s="64"/>
      <c r="G1398" s="64"/>
      <c r="H1398" s="64"/>
      <c r="I1398" s="64"/>
      <c r="J1398" s="64"/>
      <c r="K1398" s="193">
        <f t="shared" si="236"/>
        <v>62528.32</v>
      </c>
      <c r="L1398" s="375">
        <v>750339.84</v>
      </c>
    </row>
    <row r="1399" spans="1:12" x14ac:dyDescent="0.25">
      <c r="A1399" s="183" t="s">
        <v>99</v>
      </c>
      <c r="B1399" s="367" t="s">
        <v>119</v>
      </c>
      <c r="C1399" s="179" t="s">
        <v>101</v>
      </c>
      <c r="D1399" s="368" t="s">
        <v>120</v>
      </c>
      <c r="E1399" s="64"/>
      <c r="F1399" s="64"/>
      <c r="G1399" s="64"/>
      <c r="H1399" s="64"/>
      <c r="I1399" s="64"/>
      <c r="J1399" s="64"/>
      <c r="K1399" s="193">
        <f t="shared" si="236"/>
        <v>34200</v>
      </c>
      <c r="L1399" s="375">
        <v>410400</v>
      </c>
    </row>
    <row r="1400" spans="1:12" x14ac:dyDescent="0.25">
      <c r="A1400" s="183" t="s">
        <v>99</v>
      </c>
      <c r="B1400" s="367" t="s">
        <v>121</v>
      </c>
      <c r="C1400" s="180" t="s">
        <v>101</v>
      </c>
      <c r="D1400" s="368" t="s">
        <v>122</v>
      </c>
      <c r="E1400" s="64"/>
      <c r="F1400" s="64"/>
      <c r="G1400" s="64"/>
      <c r="H1400" s="64"/>
      <c r="I1400" s="64"/>
      <c r="J1400" s="64"/>
      <c r="K1400" s="193">
        <f t="shared" si="236"/>
        <v>14681.666666666666</v>
      </c>
      <c r="L1400" s="375">
        <v>176180</v>
      </c>
    </row>
    <row r="1401" spans="1:12" x14ac:dyDescent="0.25">
      <c r="A1401" s="361"/>
      <c r="B1401" s="183"/>
      <c r="C1401" s="391"/>
      <c r="D1401" s="184" t="s">
        <v>123</v>
      </c>
      <c r="E1401" s="184"/>
      <c r="F1401" s="184"/>
      <c r="G1401" s="184"/>
      <c r="H1401" s="184"/>
      <c r="I1401" s="184" t="s">
        <v>124</v>
      </c>
      <c r="J1401" s="184"/>
      <c r="K1401" s="185">
        <f t="shared" ref="K1401:L1401" si="237">SUM(K1392:K1400)</f>
        <v>737793.04333333322</v>
      </c>
      <c r="L1401" s="185">
        <f t="shared" si="237"/>
        <v>8853516.5199999996</v>
      </c>
    </row>
    <row r="1402" spans="1:12" x14ac:dyDescent="0.25">
      <c r="A1402" s="361"/>
      <c r="B1402" s="183"/>
      <c r="C1402" s="391"/>
      <c r="D1402" s="184"/>
      <c r="E1402" s="184"/>
      <c r="F1402" s="184"/>
      <c r="G1402" s="184"/>
      <c r="H1402" s="184"/>
      <c r="I1402" s="184"/>
      <c r="J1402" s="184"/>
      <c r="K1402" s="184"/>
      <c r="L1402" s="191"/>
    </row>
    <row r="1403" spans="1:12" x14ac:dyDescent="0.25">
      <c r="A1403" s="183" t="s">
        <v>99</v>
      </c>
      <c r="B1403" s="180">
        <v>2111</v>
      </c>
      <c r="C1403" s="179" t="s">
        <v>101</v>
      </c>
      <c r="D1403" s="64" t="s">
        <v>125</v>
      </c>
      <c r="E1403" s="184"/>
      <c r="F1403" s="184"/>
      <c r="G1403" s="184"/>
      <c r="H1403" s="184"/>
      <c r="I1403" s="184"/>
      <c r="J1403" s="184"/>
      <c r="K1403" s="74">
        <f t="shared" ref="K1403:K1406" si="238">L1403/12</f>
        <v>1995.8</v>
      </c>
      <c r="L1403" s="190">
        <v>23949.599999999999</v>
      </c>
    </row>
    <row r="1404" spans="1:12" x14ac:dyDescent="0.25">
      <c r="A1404" s="183" t="s">
        <v>99</v>
      </c>
      <c r="B1404" s="180">
        <v>2161</v>
      </c>
      <c r="C1404" s="179" t="s">
        <v>101</v>
      </c>
      <c r="D1404" s="64" t="s">
        <v>128</v>
      </c>
      <c r="E1404" s="184"/>
      <c r="F1404" s="184"/>
      <c r="G1404" s="184"/>
      <c r="H1404" s="184"/>
      <c r="I1404" s="184"/>
      <c r="J1404" s="184"/>
      <c r="K1404" s="74">
        <f t="shared" si="238"/>
        <v>762</v>
      </c>
      <c r="L1404" s="190">
        <v>9144</v>
      </c>
    </row>
    <row r="1405" spans="1:12" x14ac:dyDescent="0.25">
      <c r="A1405" s="69" t="s">
        <v>99</v>
      </c>
      <c r="B1405" s="180">
        <v>2521</v>
      </c>
      <c r="C1405" s="179" t="s">
        <v>101</v>
      </c>
      <c r="D1405" s="64" t="s">
        <v>417</v>
      </c>
      <c r="E1405" s="184"/>
      <c r="F1405" s="184"/>
      <c r="G1405" s="184"/>
      <c r="H1405" s="184"/>
      <c r="I1405" s="184"/>
      <c r="J1405" s="184"/>
      <c r="K1405" s="74">
        <f t="shared" si="238"/>
        <v>682.66666666666663</v>
      </c>
      <c r="L1405" s="190">
        <v>8192</v>
      </c>
    </row>
    <row r="1406" spans="1:12" x14ac:dyDescent="0.25">
      <c r="A1406" s="183" t="s">
        <v>99</v>
      </c>
      <c r="B1406" s="180">
        <v>2611</v>
      </c>
      <c r="C1406" s="179" t="s">
        <v>101</v>
      </c>
      <c r="D1406" s="64" t="s">
        <v>129</v>
      </c>
      <c r="E1406" s="184"/>
      <c r="F1406" s="184"/>
      <c r="G1406" s="184"/>
      <c r="H1406" s="184"/>
      <c r="I1406" s="184"/>
      <c r="J1406" s="184"/>
      <c r="K1406" s="74">
        <f t="shared" si="238"/>
        <v>10563.699999999999</v>
      </c>
      <c r="L1406" s="190">
        <v>126764.4</v>
      </c>
    </row>
    <row r="1407" spans="1:12" x14ac:dyDescent="0.25">
      <c r="A1407" s="361"/>
      <c r="B1407" s="183"/>
      <c r="C1407" s="183"/>
      <c r="D1407" s="184" t="s">
        <v>123</v>
      </c>
      <c r="E1407" s="184"/>
      <c r="F1407" s="184"/>
      <c r="G1407" s="184"/>
      <c r="H1407" s="184"/>
      <c r="I1407" s="184" t="s">
        <v>124</v>
      </c>
      <c r="J1407" s="184"/>
      <c r="K1407" s="384">
        <f t="shared" ref="K1407:L1407" si="239">SUM(K1403:K1406)</f>
        <v>14004.166666666666</v>
      </c>
      <c r="L1407" s="384">
        <f t="shared" si="239"/>
        <v>168050</v>
      </c>
    </row>
    <row r="1408" spans="1:12" x14ac:dyDescent="0.25">
      <c r="A1408" s="361"/>
      <c r="B1408" s="183"/>
      <c r="C1408" s="183"/>
      <c r="D1408" s="181"/>
      <c r="E1408" s="184"/>
      <c r="F1408" s="184"/>
      <c r="G1408" s="184"/>
      <c r="H1408" s="184"/>
      <c r="I1408" s="184"/>
      <c r="J1408" s="184"/>
      <c r="K1408" s="184"/>
      <c r="L1408" s="384"/>
    </row>
    <row r="1409" spans="1:14" x14ac:dyDescent="0.25">
      <c r="A1409" s="183" t="s">
        <v>99</v>
      </c>
      <c r="B1409" s="180">
        <v>3111</v>
      </c>
      <c r="C1409" s="180" t="s">
        <v>101</v>
      </c>
      <c r="D1409" s="64" t="s">
        <v>152</v>
      </c>
      <c r="E1409" s="184"/>
      <c r="F1409" s="184"/>
      <c r="G1409" s="184"/>
      <c r="H1409" s="184"/>
      <c r="I1409" s="184"/>
      <c r="J1409" s="184"/>
      <c r="K1409" s="74">
        <f t="shared" ref="K1409:K1415" si="240">L1409/12</f>
        <v>652</v>
      </c>
      <c r="L1409" s="208">
        <v>7824</v>
      </c>
    </row>
    <row r="1410" spans="1:14" x14ac:dyDescent="0.25">
      <c r="A1410" s="69" t="s">
        <v>99</v>
      </c>
      <c r="B1410" s="180">
        <v>3131</v>
      </c>
      <c r="C1410" s="180" t="s">
        <v>101</v>
      </c>
      <c r="D1410" s="64" t="s">
        <v>155</v>
      </c>
      <c r="E1410" s="184"/>
      <c r="F1410" s="184"/>
      <c r="G1410" s="184"/>
      <c r="H1410" s="184"/>
      <c r="I1410" s="184"/>
      <c r="J1410" s="184"/>
      <c r="K1410" s="74">
        <f t="shared" si="240"/>
        <v>666</v>
      </c>
      <c r="L1410" s="193">
        <v>7992</v>
      </c>
    </row>
    <row r="1411" spans="1:14" x14ac:dyDescent="0.25">
      <c r="A1411" s="183" t="s">
        <v>99</v>
      </c>
      <c r="B1411" s="180">
        <v>3221</v>
      </c>
      <c r="C1411" s="179" t="s">
        <v>101</v>
      </c>
      <c r="D1411" s="64" t="s">
        <v>160</v>
      </c>
      <c r="E1411" s="184"/>
      <c r="F1411" s="184"/>
      <c r="G1411" s="184"/>
      <c r="H1411" s="184"/>
      <c r="I1411" s="184"/>
      <c r="J1411" s="184"/>
      <c r="K1411" s="74">
        <f t="shared" si="240"/>
        <v>69602.916666666672</v>
      </c>
      <c r="L1411" s="193">
        <v>835235</v>
      </c>
    </row>
    <row r="1412" spans="1:14" x14ac:dyDescent="0.25">
      <c r="A1412" s="183" t="s">
        <v>99</v>
      </c>
      <c r="B1412" s="180">
        <v>3361</v>
      </c>
      <c r="C1412" s="179" t="s">
        <v>101</v>
      </c>
      <c r="D1412" s="64" t="s">
        <v>136</v>
      </c>
      <c r="E1412" s="184"/>
      <c r="F1412" s="184"/>
      <c r="G1412" s="184"/>
      <c r="H1412" s="184"/>
      <c r="I1412" s="184"/>
      <c r="J1412" s="184"/>
      <c r="K1412" s="74">
        <f t="shared" si="240"/>
        <v>1149.75</v>
      </c>
      <c r="L1412" s="193">
        <v>13797</v>
      </c>
    </row>
    <row r="1413" spans="1:14" x14ac:dyDescent="0.25">
      <c r="A1413" s="183" t="s">
        <v>99</v>
      </c>
      <c r="B1413" s="180">
        <v>3521</v>
      </c>
      <c r="C1413" s="179" t="s">
        <v>101</v>
      </c>
      <c r="D1413" s="64" t="s">
        <v>138</v>
      </c>
      <c r="E1413" s="184"/>
      <c r="F1413" s="184"/>
      <c r="G1413" s="184"/>
      <c r="H1413" s="184"/>
      <c r="I1413" s="184"/>
      <c r="J1413" s="184"/>
      <c r="K1413" s="74">
        <f t="shared" si="240"/>
        <v>891</v>
      </c>
      <c r="L1413" s="193">
        <v>10692</v>
      </c>
    </row>
    <row r="1414" spans="1:14" x14ac:dyDescent="0.25">
      <c r="A1414" s="183" t="s">
        <v>99</v>
      </c>
      <c r="B1414" s="180">
        <v>3571</v>
      </c>
      <c r="C1414" s="179" t="s">
        <v>101</v>
      </c>
      <c r="D1414" s="64" t="s">
        <v>271</v>
      </c>
      <c r="E1414" s="184"/>
      <c r="F1414" s="184"/>
      <c r="G1414" s="184"/>
      <c r="H1414" s="184"/>
      <c r="I1414" s="184"/>
      <c r="J1414" s="184"/>
      <c r="K1414" s="74">
        <f t="shared" si="240"/>
        <v>4008.5</v>
      </c>
      <c r="L1414" s="193">
        <v>48102</v>
      </c>
    </row>
    <row r="1415" spans="1:14" x14ac:dyDescent="0.25">
      <c r="A1415" s="183" t="s">
        <v>99</v>
      </c>
      <c r="B1415" s="180">
        <v>3751</v>
      </c>
      <c r="C1415" s="179" t="s">
        <v>101</v>
      </c>
      <c r="D1415" s="64" t="s">
        <v>144</v>
      </c>
      <c r="E1415" s="184"/>
      <c r="F1415" s="184"/>
      <c r="G1415" s="184"/>
      <c r="H1415" s="184"/>
      <c r="I1415" s="184"/>
      <c r="J1415" s="184"/>
      <c r="K1415" s="74">
        <f t="shared" si="240"/>
        <v>346.66666666666669</v>
      </c>
      <c r="L1415" s="193">
        <v>4160</v>
      </c>
    </row>
    <row r="1416" spans="1:14" x14ac:dyDescent="0.25">
      <c r="A1416" s="183"/>
      <c r="B1416" s="180"/>
      <c r="C1416" s="179"/>
      <c r="D1416" s="184" t="s">
        <v>123</v>
      </c>
      <c r="E1416" s="184"/>
      <c r="F1416" s="184"/>
      <c r="G1416" s="184"/>
      <c r="H1416" s="184"/>
      <c r="I1416" s="184"/>
      <c r="J1416" s="184"/>
      <c r="K1416" s="384">
        <f t="shared" ref="K1416:L1416" si="241">SUM(K1409:K1415)</f>
        <v>77316.833333333343</v>
      </c>
      <c r="L1416" s="384">
        <f t="shared" si="241"/>
        <v>927802</v>
      </c>
    </row>
    <row r="1417" spans="1:14" x14ac:dyDescent="0.25">
      <c r="A1417" s="183"/>
      <c r="B1417" s="180"/>
      <c r="C1417" s="179"/>
      <c r="D1417" s="64"/>
      <c r="E1417" s="184"/>
      <c r="F1417" s="184"/>
      <c r="G1417" s="184"/>
      <c r="H1417" s="184"/>
      <c r="I1417" s="184"/>
      <c r="J1417" s="184"/>
      <c r="K1417" s="74"/>
      <c r="L1417" s="193"/>
    </row>
    <row r="1418" spans="1:14" x14ac:dyDescent="0.25">
      <c r="A1418" s="183" t="s">
        <v>99</v>
      </c>
      <c r="B1418" s="180">
        <v>4811</v>
      </c>
      <c r="C1418" s="179" t="s">
        <v>101</v>
      </c>
      <c r="D1418" s="64" t="s">
        <v>568</v>
      </c>
      <c r="E1418" s="184"/>
      <c r="F1418" s="184"/>
      <c r="G1418" s="184"/>
      <c r="H1418" s="184"/>
      <c r="I1418" s="184"/>
      <c r="J1418" s="184"/>
      <c r="K1418" s="74">
        <f>L1418/12</f>
        <v>4166.666666666667</v>
      </c>
      <c r="L1418" s="193">
        <v>50000</v>
      </c>
      <c r="M1418" s="209"/>
      <c r="N1418" s="60"/>
    </row>
    <row r="1419" spans="1:14" x14ac:dyDescent="0.25">
      <c r="A1419" s="361"/>
      <c r="B1419" s="183"/>
      <c r="C1419" s="183"/>
      <c r="D1419" s="184" t="s">
        <v>123</v>
      </c>
      <c r="E1419" s="184"/>
      <c r="F1419" s="184"/>
      <c r="G1419" s="184"/>
      <c r="H1419" s="184"/>
      <c r="I1419" s="184" t="s">
        <v>124</v>
      </c>
      <c r="J1419" s="184"/>
      <c r="K1419" s="384">
        <f>SUM(K1418:K1418)</f>
        <v>4166.666666666667</v>
      </c>
      <c r="L1419" s="384">
        <f>SUM(L1418:L1418)</f>
        <v>50000</v>
      </c>
    </row>
    <row r="1420" spans="1:14" x14ac:dyDescent="0.25">
      <c r="A1420" s="183"/>
      <c r="B1420" s="180"/>
      <c r="C1420" s="69"/>
      <c r="D1420" s="64"/>
      <c r="E1420" s="64"/>
      <c r="F1420" s="64"/>
      <c r="G1420" s="64"/>
      <c r="H1420" s="64"/>
      <c r="I1420" s="64"/>
      <c r="J1420" s="64"/>
      <c r="K1420" s="193"/>
      <c r="L1420" s="185"/>
    </row>
    <row r="1421" spans="1:14" x14ac:dyDescent="0.25">
      <c r="A1421" s="361"/>
      <c r="B1421" s="183"/>
      <c r="C1421" s="183"/>
      <c r="D1421" s="184" t="s">
        <v>146</v>
      </c>
      <c r="E1421" s="184"/>
      <c r="F1421" s="184"/>
      <c r="G1421" s="184"/>
      <c r="H1421" s="184"/>
      <c r="I1421" s="184" t="s">
        <v>186</v>
      </c>
      <c r="J1421" s="184"/>
      <c r="K1421" s="191">
        <f>SUM(K1419,K1416,K1407,K1401)</f>
        <v>833280.71</v>
      </c>
      <c r="L1421" s="191">
        <f>SUM(L1419,L1416,L1407,L1401)</f>
        <v>9999368.5199999996</v>
      </c>
    </row>
    <row r="1422" spans="1:14" x14ac:dyDescent="0.25">
      <c r="A1422" s="361"/>
      <c r="B1422" s="183"/>
      <c r="C1422" s="183"/>
      <c r="D1422" s="184"/>
      <c r="E1422" s="184"/>
      <c r="F1422" s="184"/>
      <c r="G1422" s="184"/>
      <c r="H1422" s="184"/>
      <c r="I1422" s="184"/>
      <c r="J1422" s="184"/>
      <c r="K1422" s="191"/>
      <c r="L1422" s="191"/>
    </row>
    <row r="1423" spans="1:14" x14ac:dyDescent="0.25">
      <c r="A1423" s="359" t="s">
        <v>82</v>
      </c>
      <c r="B1423" s="183"/>
      <c r="C1423" s="361">
        <v>2</v>
      </c>
      <c r="D1423" s="184" t="s">
        <v>193</v>
      </c>
      <c r="E1423" s="184"/>
      <c r="F1423" s="184"/>
      <c r="G1423" s="184"/>
      <c r="H1423" s="184"/>
      <c r="I1423" s="184"/>
      <c r="J1423" s="184"/>
      <c r="K1423" s="184"/>
      <c r="L1423" s="191"/>
    </row>
    <row r="1424" spans="1:14" x14ac:dyDescent="0.25">
      <c r="A1424" s="359" t="s">
        <v>84</v>
      </c>
      <c r="B1424" s="183"/>
      <c r="C1424" s="361">
        <v>1</v>
      </c>
      <c r="D1424" s="184" t="s">
        <v>246</v>
      </c>
      <c r="E1424" s="184"/>
      <c r="F1424" s="184"/>
      <c r="G1424" s="184"/>
      <c r="H1424" s="184"/>
      <c r="I1424" s="184"/>
      <c r="J1424" s="184"/>
      <c r="K1424" s="184"/>
      <c r="L1424" s="191"/>
    </row>
    <row r="1425" spans="1:14" x14ac:dyDescent="0.25">
      <c r="A1425" s="359" t="s">
        <v>87</v>
      </c>
      <c r="B1425" s="183"/>
      <c r="C1425" s="361">
        <v>5</v>
      </c>
      <c r="D1425" s="184" t="s">
        <v>562</v>
      </c>
      <c r="E1425" s="184"/>
      <c r="F1425" s="184"/>
      <c r="G1425" s="184"/>
      <c r="H1425" s="184"/>
      <c r="I1425" s="184"/>
      <c r="J1425" s="184"/>
      <c r="K1425" s="184"/>
      <c r="L1425" s="191"/>
    </row>
    <row r="1426" spans="1:14" x14ac:dyDescent="0.25">
      <c r="A1426" s="359" t="s">
        <v>90</v>
      </c>
      <c r="B1426" s="361"/>
      <c r="C1426" s="360" t="s">
        <v>91</v>
      </c>
      <c r="D1426" s="184" t="s">
        <v>92</v>
      </c>
      <c r="E1426" s="184"/>
      <c r="F1426" s="184"/>
      <c r="G1426" s="184"/>
      <c r="H1426" s="184"/>
      <c r="I1426" s="184"/>
      <c r="J1426" s="184"/>
      <c r="K1426" s="184"/>
      <c r="L1426" s="191"/>
    </row>
    <row r="1427" spans="1:14" x14ac:dyDescent="0.25">
      <c r="A1427" s="359" t="s">
        <v>93</v>
      </c>
      <c r="B1427" s="361"/>
      <c r="C1427" s="361">
        <v>14</v>
      </c>
      <c r="D1427" s="184" t="s">
        <v>563</v>
      </c>
      <c r="E1427" s="184"/>
      <c r="F1427" s="184"/>
      <c r="G1427" s="184"/>
      <c r="H1427" s="184"/>
      <c r="I1427" s="184"/>
      <c r="J1427" s="184"/>
      <c r="K1427" s="184"/>
      <c r="L1427" s="191"/>
    </row>
    <row r="1428" spans="1:14" x14ac:dyDescent="0.25">
      <c r="A1428" s="360"/>
      <c r="B1428" s="361"/>
      <c r="C1428" s="360"/>
      <c r="D1428" s="184"/>
      <c r="E1428" s="184"/>
      <c r="F1428" s="184"/>
      <c r="G1428" s="184"/>
      <c r="H1428" s="184"/>
      <c r="I1428" s="184"/>
      <c r="J1428" s="184"/>
      <c r="K1428" s="184"/>
      <c r="L1428" s="191"/>
    </row>
    <row r="1429" spans="1:14" x14ac:dyDescent="0.25">
      <c r="A1429" s="361"/>
      <c r="B1429" s="360"/>
      <c r="C1429" s="364" t="s">
        <v>569</v>
      </c>
      <c r="D1429" s="365" t="s">
        <v>96</v>
      </c>
      <c r="E1429" s="365" t="s">
        <v>570</v>
      </c>
      <c r="F1429" s="365"/>
      <c r="G1429" s="184"/>
      <c r="H1429" s="184"/>
      <c r="I1429" s="184"/>
      <c r="J1429" s="184"/>
      <c r="K1429" s="184"/>
      <c r="L1429" s="184"/>
    </row>
    <row r="1430" spans="1:14" x14ac:dyDescent="0.25">
      <c r="A1430" s="361"/>
      <c r="B1430" s="360"/>
      <c r="C1430" s="364"/>
      <c r="D1430" s="365"/>
      <c r="E1430" s="365"/>
      <c r="F1430" s="365"/>
      <c r="G1430" s="184"/>
      <c r="H1430" s="184"/>
      <c r="I1430" s="184"/>
      <c r="J1430" s="184"/>
      <c r="K1430" s="184"/>
      <c r="L1430" s="184"/>
    </row>
    <row r="1431" spans="1:14" x14ac:dyDescent="0.25">
      <c r="A1431" s="69" t="s">
        <v>99</v>
      </c>
      <c r="B1431" s="180" t="s">
        <v>100</v>
      </c>
      <c r="C1431" s="180" t="s">
        <v>101</v>
      </c>
      <c r="D1431" s="64" t="s">
        <v>102</v>
      </c>
      <c r="E1431" s="64"/>
      <c r="F1431" s="64"/>
      <c r="G1431" s="64"/>
      <c r="H1431" s="64"/>
      <c r="I1431" s="64"/>
      <c r="J1431" s="64"/>
      <c r="K1431" s="193">
        <f t="shared" ref="K1431:K1439" si="242">L1431/12</f>
        <v>152993.32</v>
      </c>
      <c r="L1431" s="396">
        <v>1835919.84</v>
      </c>
    </row>
    <row r="1432" spans="1:14" x14ac:dyDescent="0.25">
      <c r="A1432" s="69" t="s">
        <v>99</v>
      </c>
      <c r="B1432" s="180" t="s">
        <v>106</v>
      </c>
      <c r="C1432" s="180" t="s">
        <v>101</v>
      </c>
      <c r="D1432" s="368" t="s">
        <v>107</v>
      </c>
      <c r="E1432" s="64"/>
      <c r="F1432" s="64"/>
      <c r="G1432" s="64"/>
      <c r="H1432" s="64"/>
      <c r="I1432" s="64"/>
      <c r="J1432" s="64"/>
      <c r="K1432" s="193">
        <f t="shared" si="242"/>
        <v>24435.84</v>
      </c>
      <c r="L1432" s="396">
        <v>293230.08000000002</v>
      </c>
    </row>
    <row r="1433" spans="1:14" x14ac:dyDescent="0.25">
      <c r="A1433" s="69" t="s">
        <v>99</v>
      </c>
      <c r="B1433" s="180" t="s">
        <v>108</v>
      </c>
      <c r="C1433" s="180" t="s">
        <v>101</v>
      </c>
      <c r="D1433" s="64" t="s">
        <v>109</v>
      </c>
      <c r="E1433" s="64"/>
      <c r="F1433" s="64"/>
      <c r="G1433" s="64"/>
      <c r="H1433" s="64"/>
      <c r="I1433" s="64"/>
      <c r="J1433" s="64"/>
      <c r="K1433" s="193">
        <f t="shared" si="242"/>
        <v>14937.82</v>
      </c>
      <c r="L1433" s="396">
        <v>179253.84</v>
      </c>
    </row>
    <row r="1434" spans="1:14" x14ac:dyDescent="0.25">
      <c r="A1434" s="69" t="s">
        <v>99</v>
      </c>
      <c r="B1434" s="180" t="s">
        <v>110</v>
      </c>
      <c r="C1434" s="180" t="s">
        <v>101</v>
      </c>
      <c r="D1434" s="64" t="s">
        <v>111</v>
      </c>
      <c r="E1434" s="64"/>
      <c r="F1434" s="64"/>
      <c r="G1434" s="64"/>
      <c r="H1434" s="64"/>
      <c r="I1434" s="64"/>
      <c r="J1434" s="64"/>
      <c r="K1434" s="193">
        <f t="shared" si="242"/>
        <v>4024</v>
      </c>
      <c r="L1434" s="396">
        <v>48288</v>
      </c>
    </row>
    <row r="1435" spans="1:14" x14ac:dyDescent="0.25">
      <c r="A1435" s="69" t="s">
        <v>99</v>
      </c>
      <c r="B1435" s="180" t="s">
        <v>112</v>
      </c>
      <c r="C1435" s="180" t="s">
        <v>101</v>
      </c>
      <c r="D1435" s="64" t="s">
        <v>113</v>
      </c>
      <c r="E1435" s="64"/>
      <c r="F1435" s="64"/>
      <c r="G1435" s="64"/>
      <c r="H1435" s="64"/>
      <c r="I1435" s="64"/>
      <c r="J1435" s="64"/>
      <c r="K1435" s="193">
        <f t="shared" si="242"/>
        <v>3844.2925</v>
      </c>
      <c r="L1435" s="396">
        <v>46131.51</v>
      </c>
      <c r="M1435" s="428"/>
      <c r="N1435" s="429"/>
    </row>
    <row r="1436" spans="1:14" x14ac:dyDescent="0.25">
      <c r="A1436" s="69" t="s">
        <v>99</v>
      </c>
      <c r="B1436" s="180" t="s">
        <v>114</v>
      </c>
      <c r="C1436" s="180" t="s">
        <v>101</v>
      </c>
      <c r="D1436" s="64" t="s">
        <v>115</v>
      </c>
      <c r="E1436" s="64"/>
      <c r="F1436" s="64"/>
      <c r="G1436" s="64"/>
      <c r="H1436" s="64"/>
      <c r="I1436" s="64"/>
      <c r="J1436" s="64"/>
      <c r="K1436" s="427">
        <f t="shared" si="242"/>
        <v>36947.664166666662</v>
      </c>
      <c r="L1436" s="396">
        <v>443371.97</v>
      </c>
    </row>
    <row r="1437" spans="1:14" x14ac:dyDescent="0.25">
      <c r="A1437" s="69" t="s">
        <v>99</v>
      </c>
      <c r="B1437" s="180" t="s">
        <v>117</v>
      </c>
      <c r="C1437" s="180" t="s">
        <v>101</v>
      </c>
      <c r="D1437" s="64" t="s">
        <v>118</v>
      </c>
      <c r="E1437" s="64"/>
      <c r="F1437" s="64"/>
      <c r="G1437" s="64"/>
      <c r="H1437" s="64"/>
      <c r="I1437" s="64"/>
      <c r="J1437" s="64"/>
      <c r="K1437" s="193">
        <f t="shared" si="242"/>
        <v>33150.28</v>
      </c>
      <c r="L1437" s="396">
        <v>397803.36</v>
      </c>
    </row>
    <row r="1438" spans="1:14" x14ac:dyDescent="0.25">
      <c r="A1438" s="69" t="s">
        <v>99</v>
      </c>
      <c r="B1438" s="180" t="s">
        <v>119</v>
      </c>
      <c r="C1438" s="180" t="s">
        <v>101</v>
      </c>
      <c r="D1438" s="64" t="s">
        <v>120</v>
      </c>
      <c r="E1438" s="64"/>
      <c r="F1438" s="64"/>
      <c r="G1438" s="64"/>
      <c r="H1438" s="64"/>
      <c r="I1438" s="64"/>
      <c r="J1438" s="64"/>
      <c r="K1438" s="193">
        <f t="shared" si="242"/>
        <v>14250</v>
      </c>
      <c r="L1438" s="396">
        <v>171000</v>
      </c>
    </row>
    <row r="1439" spans="1:14" x14ac:dyDescent="0.25">
      <c r="A1439" s="69" t="s">
        <v>99</v>
      </c>
      <c r="B1439" s="180" t="s">
        <v>121</v>
      </c>
      <c r="C1439" s="180" t="s">
        <v>101</v>
      </c>
      <c r="D1439" s="64" t="s">
        <v>122</v>
      </c>
      <c r="E1439" s="64"/>
      <c r="F1439" s="64"/>
      <c r="G1439" s="64"/>
      <c r="H1439" s="64"/>
      <c r="I1439" s="64"/>
      <c r="J1439" s="64"/>
      <c r="K1439" s="193">
        <f t="shared" si="242"/>
        <v>7195.833333333333</v>
      </c>
      <c r="L1439" s="396">
        <v>86350</v>
      </c>
    </row>
    <row r="1440" spans="1:14" x14ac:dyDescent="0.25">
      <c r="A1440" s="361"/>
      <c r="B1440" s="360"/>
      <c r="C1440" s="69"/>
      <c r="D1440" s="184" t="s">
        <v>123</v>
      </c>
      <c r="E1440" s="184"/>
      <c r="F1440" s="184"/>
      <c r="G1440" s="184"/>
      <c r="H1440" s="184"/>
      <c r="I1440" s="184" t="s">
        <v>124</v>
      </c>
      <c r="J1440" s="184"/>
      <c r="K1440" s="185">
        <f t="shared" ref="K1440:L1440" si="243">SUM(K1431:K1439)</f>
        <v>291779.05</v>
      </c>
      <c r="L1440" s="185">
        <f t="shared" si="243"/>
        <v>3501348.5999999992</v>
      </c>
    </row>
    <row r="1441" spans="1:14" x14ac:dyDescent="0.25">
      <c r="A1441" s="361"/>
      <c r="B1441" s="360"/>
      <c r="C1441" s="69"/>
      <c r="D1441" s="184"/>
      <c r="E1441" s="184"/>
      <c r="F1441" s="184"/>
      <c r="G1441" s="184"/>
      <c r="H1441" s="184"/>
      <c r="I1441" s="184"/>
      <c r="J1441" s="184"/>
      <c r="K1441" s="185"/>
      <c r="L1441" s="185"/>
    </row>
    <row r="1442" spans="1:14" x14ac:dyDescent="0.25">
      <c r="A1442" s="69"/>
      <c r="B1442" s="180"/>
      <c r="C1442" s="183"/>
      <c r="D1442" s="184" t="s">
        <v>146</v>
      </c>
      <c r="E1442" s="64"/>
      <c r="F1442" s="64"/>
      <c r="G1442" s="64"/>
      <c r="H1442" s="64"/>
      <c r="I1442" s="184" t="s">
        <v>186</v>
      </c>
      <c r="J1442" s="184"/>
      <c r="K1442" s="185">
        <f t="shared" ref="K1442:L1442" si="244">K1440</f>
        <v>291779.05</v>
      </c>
      <c r="L1442" s="185">
        <f t="shared" si="244"/>
        <v>3501348.5999999992</v>
      </c>
    </row>
    <row r="1443" spans="1:14" x14ac:dyDescent="0.25">
      <c r="A1443" s="69"/>
      <c r="B1443" s="180"/>
      <c r="C1443" s="183"/>
      <c r="D1443" s="64"/>
      <c r="E1443" s="64"/>
      <c r="F1443" s="64"/>
      <c r="G1443" s="64"/>
      <c r="H1443" s="64"/>
      <c r="I1443" s="184"/>
      <c r="J1443" s="184"/>
      <c r="K1443" s="185"/>
      <c r="L1443" s="185"/>
    </row>
    <row r="1444" spans="1:14" x14ac:dyDescent="0.25">
      <c r="A1444" s="359" t="s">
        <v>82</v>
      </c>
      <c r="B1444" s="183"/>
      <c r="C1444" s="361">
        <v>2</v>
      </c>
      <c r="D1444" s="184" t="s">
        <v>193</v>
      </c>
      <c r="E1444" s="184"/>
      <c r="F1444" s="184"/>
      <c r="G1444" s="184"/>
      <c r="H1444" s="184"/>
      <c r="I1444" s="184"/>
      <c r="J1444" s="184"/>
      <c r="K1444" s="191"/>
      <c r="L1444" s="191"/>
    </row>
    <row r="1445" spans="1:14" x14ac:dyDescent="0.25">
      <c r="A1445" s="359" t="s">
        <v>84</v>
      </c>
      <c r="B1445" s="183"/>
      <c r="C1445" s="361">
        <v>1</v>
      </c>
      <c r="D1445" s="184" t="s">
        <v>246</v>
      </c>
      <c r="E1445" s="184"/>
      <c r="F1445" s="184"/>
      <c r="G1445" s="184"/>
      <c r="H1445" s="184"/>
      <c r="I1445" s="184"/>
      <c r="J1445" s="184"/>
      <c r="K1445" s="191"/>
      <c r="L1445" s="191"/>
    </row>
    <row r="1446" spans="1:14" x14ac:dyDescent="0.25">
      <c r="A1446" s="359" t="s">
        <v>87</v>
      </c>
      <c r="B1446" s="183"/>
      <c r="C1446" s="361">
        <v>5</v>
      </c>
      <c r="D1446" s="184" t="s">
        <v>562</v>
      </c>
      <c r="E1446" s="184"/>
      <c r="F1446" s="184"/>
      <c r="G1446" s="184"/>
      <c r="H1446" s="184"/>
      <c r="I1446" s="184"/>
      <c r="J1446" s="184"/>
      <c r="K1446" s="191"/>
      <c r="L1446" s="191"/>
    </row>
    <row r="1447" spans="1:14" x14ac:dyDescent="0.25">
      <c r="A1447" s="359" t="s">
        <v>90</v>
      </c>
      <c r="B1447" s="361"/>
      <c r="C1447" s="360" t="s">
        <v>91</v>
      </c>
      <c r="D1447" s="184" t="s">
        <v>92</v>
      </c>
      <c r="E1447" s="184"/>
      <c r="F1447" s="184"/>
      <c r="G1447" s="184"/>
      <c r="H1447" s="184"/>
      <c r="I1447" s="184"/>
      <c r="J1447" s="184"/>
      <c r="K1447" s="191"/>
      <c r="L1447" s="191"/>
    </row>
    <row r="1448" spans="1:14" x14ac:dyDescent="0.25">
      <c r="A1448" s="359" t="s">
        <v>93</v>
      </c>
      <c r="B1448" s="361"/>
      <c r="C1448" s="361">
        <v>14</v>
      </c>
      <c r="D1448" s="184" t="s">
        <v>563</v>
      </c>
      <c r="E1448" s="184"/>
      <c r="F1448" s="184"/>
      <c r="G1448" s="184"/>
      <c r="H1448" s="184"/>
      <c r="I1448" s="184"/>
      <c r="J1448" s="184"/>
      <c r="K1448" s="191"/>
      <c r="L1448" s="191"/>
    </row>
    <row r="1449" spans="1:14" x14ac:dyDescent="0.25">
      <c r="A1449" s="360"/>
      <c r="B1449" s="361"/>
      <c r="C1449" s="360"/>
      <c r="D1449" s="184"/>
      <c r="E1449" s="184"/>
      <c r="F1449" s="184"/>
      <c r="G1449" s="184"/>
      <c r="H1449" s="184"/>
      <c r="I1449" s="184"/>
      <c r="J1449" s="184"/>
      <c r="K1449" s="191"/>
      <c r="L1449" s="191"/>
    </row>
    <row r="1450" spans="1:14" x14ac:dyDescent="0.25">
      <c r="A1450" s="361"/>
      <c r="B1450" s="360"/>
      <c r="C1450" s="364" t="s">
        <v>573</v>
      </c>
      <c r="D1450" s="365" t="s">
        <v>96</v>
      </c>
      <c r="E1450" s="365" t="s">
        <v>574</v>
      </c>
      <c r="F1450" s="365"/>
      <c r="G1450" s="184"/>
      <c r="H1450" s="184"/>
      <c r="I1450" s="184"/>
      <c r="J1450" s="184"/>
      <c r="K1450" s="184"/>
      <c r="L1450" s="184"/>
    </row>
    <row r="1451" spans="1:14" x14ac:dyDescent="0.25">
      <c r="A1451" s="361"/>
      <c r="B1451" s="360"/>
      <c r="C1451" s="364"/>
      <c r="D1451" s="365"/>
      <c r="E1451" s="365"/>
      <c r="F1451" s="365"/>
      <c r="G1451" s="184"/>
      <c r="H1451" s="184"/>
      <c r="I1451" s="184"/>
      <c r="J1451" s="184"/>
      <c r="K1451" s="184"/>
      <c r="L1451" s="184"/>
    </row>
    <row r="1452" spans="1:14" x14ac:dyDescent="0.25">
      <c r="A1452" s="69" t="s">
        <v>99</v>
      </c>
      <c r="B1452" s="180" t="s">
        <v>100</v>
      </c>
      <c r="C1452" s="180" t="s">
        <v>101</v>
      </c>
      <c r="D1452" s="64" t="s">
        <v>102</v>
      </c>
      <c r="E1452" s="64"/>
      <c r="F1452" s="64"/>
      <c r="G1452" s="64"/>
      <c r="H1452" s="64"/>
      <c r="I1452" s="64"/>
      <c r="J1452" s="64"/>
      <c r="K1452" s="193">
        <f t="shared" ref="K1452:K1460" si="245">L1452/12</f>
        <v>37107.64</v>
      </c>
      <c r="L1452" s="396">
        <v>445291.68</v>
      </c>
    </row>
    <row r="1453" spans="1:14" x14ac:dyDescent="0.25">
      <c r="A1453" s="69" t="s">
        <v>99</v>
      </c>
      <c r="B1453" s="180" t="s">
        <v>106</v>
      </c>
      <c r="C1453" s="180" t="s">
        <v>101</v>
      </c>
      <c r="D1453" s="64" t="s">
        <v>107</v>
      </c>
      <c r="E1453" s="64"/>
      <c r="F1453" s="64"/>
      <c r="G1453" s="64"/>
      <c r="H1453" s="64"/>
      <c r="I1453" s="64"/>
      <c r="J1453" s="64"/>
      <c r="K1453" s="193">
        <f t="shared" si="245"/>
        <v>24843.26</v>
      </c>
      <c r="L1453" s="396">
        <v>298119.12</v>
      </c>
    </row>
    <row r="1454" spans="1:14" x14ac:dyDescent="0.25">
      <c r="A1454" s="69" t="s">
        <v>99</v>
      </c>
      <c r="B1454" s="180" t="s">
        <v>108</v>
      </c>
      <c r="C1454" s="180" t="s">
        <v>101</v>
      </c>
      <c r="D1454" s="64" t="s">
        <v>109</v>
      </c>
      <c r="E1454" s="64"/>
      <c r="F1454" s="64"/>
      <c r="G1454" s="64"/>
      <c r="H1454" s="64"/>
      <c r="I1454" s="64"/>
      <c r="J1454" s="64"/>
      <c r="K1454" s="193">
        <f t="shared" si="245"/>
        <v>18843.68</v>
      </c>
      <c r="L1454" s="396">
        <v>226124.16</v>
      </c>
    </row>
    <row r="1455" spans="1:14" x14ac:dyDescent="0.25">
      <c r="A1455" s="69" t="s">
        <v>99</v>
      </c>
      <c r="B1455" s="180" t="s">
        <v>110</v>
      </c>
      <c r="C1455" s="180" t="s">
        <v>101</v>
      </c>
      <c r="D1455" s="64" t="s">
        <v>111</v>
      </c>
      <c r="E1455" s="64"/>
      <c r="F1455" s="64"/>
      <c r="G1455" s="64"/>
      <c r="H1455" s="64"/>
      <c r="I1455" s="64"/>
      <c r="J1455" s="64"/>
      <c r="K1455" s="193">
        <f t="shared" si="245"/>
        <v>561</v>
      </c>
      <c r="L1455" s="396">
        <v>6732</v>
      </c>
      <c r="M1455" s="428"/>
      <c r="N1455" s="429"/>
    </row>
    <row r="1456" spans="1:14" x14ac:dyDescent="0.25">
      <c r="A1456" s="69" t="s">
        <v>99</v>
      </c>
      <c r="B1456" s="180" t="s">
        <v>112</v>
      </c>
      <c r="C1456" s="180" t="s">
        <v>101</v>
      </c>
      <c r="D1456" s="64" t="s">
        <v>113</v>
      </c>
      <c r="E1456" s="64"/>
      <c r="F1456" s="64"/>
      <c r="G1456" s="64"/>
      <c r="H1456" s="64"/>
      <c r="I1456" s="64"/>
      <c r="J1456" s="64"/>
      <c r="K1456" s="193">
        <f t="shared" si="245"/>
        <v>1342.27</v>
      </c>
      <c r="L1456" s="396">
        <v>16107.24</v>
      </c>
    </row>
    <row r="1457" spans="1:12" x14ac:dyDescent="0.25">
      <c r="A1457" s="69" t="s">
        <v>99</v>
      </c>
      <c r="B1457" s="180" t="s">
        <v>114</v>
      </c>
      <c r="C1457" s="180" t="s">
        <v>101</v>
      </c>
      <c r="D1457" s="64" t="s">
        <v>115</v>
      </c>
      <c r="E1457" s="64"/>
      <c r="F1457" s="64"/>
      <c r="G1457" s="64"/>
      <c r="H1457" s="64"/>
      <c r="I1457" s="64"/>
      <c r="J1457" s="64"/>
      <c r="K1457" s="193">
        <f t="shared" si="245"/>
        <v>15585.646666666667</v>
      </c>
      <c r="L1457" s="396">
        <v>187027.76</v>
      </c>
    </row>
    <row r="1458" spans="1:12" x14ac:dyDescent="0.25">
      <c r="A1458" s="69" t="s">
        <v>99</v>
      </c>
      <c r="B1458" s="180" t="s">
        <v>117</v>
      </c>
      <c r="C1458" s="180" t="s">
        <v>101</v>
      </c>
      <c r="D1458" s="64" t="s">
        <v>118</v>
      </c>
      <c r="E1458" s="64"/>
      <c r="F1458" s="64"/>
      <c r="G1458" s="64"/>
      <c r="H1458" s="64"/>
      <c r="I1458" s="64"/>
      <c r="J1458" s="64"/>
      <c r="K1458" s="193">
        <f t="shared" si="245"/>
        <v>18731.54</v>
      </c>
      <c r="L1458" s="396">
        <v>224778.48</v>
      </c>
    </row>
    <row r="1459" spans="1:12" x14ac:dyDescent="0.25">
      <c r="A1459" s="69" t="s">
        <v>99</v>
      </c>
      <c r="B1459" s="180" t="s">
        <v>119</v>
      </c>
      <c r="C1459" s="180" t="s">
        <v>101</v>
      </c>
      <c r="D1459" s="64" t="s">
        <v>120</v>
      </c>
      <c r="E1459" s="64"/>
      <c r="F1459" s="64"/>
      <c r="G1459" s="64"/>
      <c r="H1459" s="64"/>
      <c r="I1459" s="64"/>
      <c r="J1459" s="64"/>
      <c r="K1459" s="193">
        <f t="shared" si="245"/>
        <v>2850</v>
      </c>
      <c r="L1459" s="396">
        <v>34200</v>
      </c>
    </row>
    <row r="1460" spans="1:12" x14ac:dyDescent="0.25">
      <c r="A1460" s="69" t="s">
        <v>99</v>
      </c>
      <c r="B1460" s="180" t="s">
        <v>121</v>
      </c>
      <c r="C1460" s="180" t="s">
        <v>101</v>
      </c>
      <c r="D1460" s="64" t="s">
        <v>122</v>
      </c>
      <c r="E1460" s="64"/>
      <c r="F1460" s="64"/>
      <c r="G1460" s="64"/>
      <c r="H1460" s="64"/>
      <c r="I1460" s="64"/>
      <c r="J1460" s="64"/>
      <c r="K1460" s="193">
        <f t="shared" si="245"/>
        <v>2149.1666666666665</v>
      </c>
      <c r="L1460" s="396">
        <v>25790</v>
      </c>
    </row>
    <row r="1461" spans="1:12" x14ac:dyDescent="0.25">
      <c r="A1461" s="361"/>
      <c r="B1461" s="360"/>
      <c r="C1461" s="69"/>
      <c r="D1461" s="184" t="s">
        <v>123</v>
      </c>
      <c r="E1461" s="184"/>
      <c r="F1461" s="184"/>
      <c r="G1461" s="184"/>
      <c r="H1461" s="184"/>
      <c r="I1461" s="184" t="s">
        <v>124</v>
      </c>
      <c r="J1461" s="184"/>
      <c r="K1461" s="185">
        <f t="shared" ref="K1461:L1461" si="246">SUM(K1452:K1460)</f>
        <v>122014.20333333332</v>
      </c>
      <c r="L1461" s="185">
        <f t="shared" si="246"/>
        <v>1464170.44</v>
      </c>
    </row>
    <row r="1462" spans="1:12" x14ac:dyDescent="0.25">
      <c r="A1462" s="361"/>
      <c r="B1462" s="360"/>
      <c r="C1462" s="69"/>
      <c r="D1462" s="184"/>
      <c r="E1462" s="184"/>
      <c r="F1462" s="184"/>
      <c r="G1462" s="184"/>
      <c r="H1462" s="184"/>
      <c r="I1462" s="184"/>
      <c r="J1462" s="184"/>
      <c r="K1462" s="185"/>
      <c r="L1462" s="185"/>
    </row>
    <row r="1463" spans="1:12" x14ac:dyDescent="0.25">
      <c r="A1463" s="69"/>
      <c r="B1463" s="180"/>
      <c r="C1463" s="183"/>
      <c r="D1463" s="184" t="s">
        <v>146</v>
      </c>
      <c r="E1463" s="64"/>
      <c r="F1463" s="64"/>
      <c r="G1463" s="64"/>
      <c r="H1463" s="64"/>
      <c r="I1463" s="184" t="s">
        <v>186</v>
      </c>
      <c r="J1463" s="184"/>
      <c r="K1463" s="185">
        <f>K1461</f>
        <v>122014.20333333332</v>
      </c>
      <c r="L1463" s="185">
        <f>L1461</f>
        <v>1464170.44</v>
      </c>
    </row>
    <row r="1464" spans="1:12" x14ac:dyDescent="0.25">
      <c r="A1464" s="69"/>
      <c r="B1464" s="180"/>
      <c r="C1464" s="183"/>
      <c r="D1464" s="184"/>
      <c r="E1464" s="64"/>
      <c r="F1464" s="64"/>
      <c r="G1464" s="64"/>
      <c r="H1464" s="64"/>
      <c r="I1464" s="64"/>
      <c r="J1464" s="64"/>
      <c r="K1464" s="193"/>
      <c r="L1464" s="193"/>
    </row>
    <row r="1465" spans="1:12" x14ac:dyDescent="0.25">
      <c r="A1465" s="69"/>
      <c r="B1465" s="180"/>
      <c r="C1465" s="183"/>
      <c r="D1465" s="64"/>
      <c r="E1465" s="64"/>
      <c r="F1465" s="64"/>
      <c r="G1465" s="64"/>
      <c r="H1465" s="64"/>
      <c r="I1465" s="184" t="s">
        <v>186</v>
      </c>
      <c r="J1465" s="184"/>
      <c r="K1465" s="185"/>
      <c r="L1465" s="185"/>
    </row>
    <row r="1466" spans="1:12" x14ac:dyDescent="0.25">
      <c r="A1466" s="359" t="s">
        <v>82</v>
      </c>
      <c r="B1466" s="183"/>
      <c r="C1466" s="361">
        <v>2</v>
      </c>
      <c r="D1466" s="184" t="s">
        <v>193</v>
      </c>
      <c r="E1466" s="184"/>
      <c r="F1466" s="184"/>
      <c r="G1466" s="184"/>
      <c r="H1466" s="184"/>
      <c r="I1466" s="184"/>
      <c r="J1466" s="184"/>
      <c r="K1466" s="191"/>
      <c r="L1466" s="191"/>
    </row>
    <row r="1467" spans="1:12" x14ac:dyDescent="0.25">
      <c r="A1467" s="359" t="s">
        <v>84</v>
      </c>
      <c r="B1467" s="183"/>
      <c r="C1467" s="361">
        <v>1</v>
      </c>
      <c r="D1467" s="184" t="s">
        <v>246</v>
      </c>
      <c r="E1467" s="184"/>
      <c r="F1467" s="184"/>
      <c r="G1467" s="184"/>
      <c r="H1467" s="184"/>
      <c r="I1467" s="184"/>
      <c r="J1467" s="184"/>
      <c r="K1467" s="191"/>
      <c r="L1467" s="191"/>
    </row>
    <row r="1468" spans="1:12" x14ac:dyDescent="0.25">
      <c r="A1468" s="359" t="s">
        <v>87</v>
      </c>
      <c r="B1468" s="183"/>
      <c r="C1468" s="361">
        <v>5</v>
      </c>
      <c r="D1468" s="184" t="s">
        <v>562</v>
      </c>
      <c r="E1468" s="184"/>
      <c r="F1468" s="184"/>
      <c r="G1468" s="184"/>
      <c r="H1468" s="184"/>
      <c r="I1468" s="184"/>
      <c r="J1468" s="184"/>
      <c r="K1468" s="191"/>
      <c r="L1468" s="191"/>
    </row>
    <row r="1469" spans="1:12" x14ac:dyDescent="0.25">
      <c r="A1469" s="359" t="s">
        <v>90</v>
      </c>
      <c r="B1469" s="361"/>
      <c r="C1469" s="360" t="s">
        <v>91</v>
      </c>
      <c r="D1469" s="184" t="s">
        <v>92</v>
      </c>
      <c r="E1469" s="184"/>
      <c r="F1469" s="184"/>
      <c r="G1469" s="184"/>
      <c r="H1469" s="184"/>
      <c r="I1469" s="184"/>
      <c r="J1469" s="184"/>
      <c r="K1469" s="191"/>
      <c r="L1469" s="191"/>
    </row>
    <row r="1470" spans="1:12" x14ac:dyDescent="0.25">
      <c r="A1470" s="359" t="s">
        <v>93</v>
      </c>
      <c r="B1470" s="361"/>
      <c r="C1470" s="361">
        <v>14</v>
      </c>
      <c r="D1470" s="184" t="s">
        <v>563</v>
      </c>
      <c r="E1470" s="184"/>
      <c r="F1470" s="184"/>
      <c r="G1470" s="184"/>
      <c r="H1470" s="184"/>
      <c r="I1470" s="184"/>
      <c r="J1470" s="184"/>
      <c r="K1470" s="191"/>
      <c r="L1470" s="191"/>
    </row>
    <row r="1471" spans="1:12" x14ac:dyDescent="0.25">
      <c r="A1471" s="360"/>
      <c r="B1471" s="361"/>
      <c r="C1471" s="360"/>
      <c r="D1471" s="184"/>
      <c r="E1471" s="184"/>
      <c r="F1471" s="184"/>
      <c r="G1471" s="184"/>
      <c r="H1471" s="184"/>
      <c r="I1471" s="184"/>
      <c r="J1471" s="184"/>
      <c r="K1471" s="191"/>
      <c r="L1471" s="191"/>
    </row>
    <row r="1472" spans="1:12" x14ac:dyDescent="0.25">
      <c r="A1472" s="183"/>
      <c r="B1472" s="183"/>
      <c r="C1472" s="364" t="s">
        <v>576</v>
      </c>
      <c r="D1472" s="365" t="s">
        <v>96</v>
      </c>
      <c r="E1472" s="365" t="s">
        <v>577</v>
      </c>
      <c r="F1472" s="184"/>
      <c r="G1472" s="184"/>
      <c r="H1472" s="184"/>
      <c r="I1472" s="184"/>
      <c r="J1472" s="184"/>
      <c r="K1472" s="184"/>
      <c r="L1472" s="191"/>
    </row>
    <row r="1473" spans="1:14" x14ac:dyDescent="0.25">
      <c r="A1473" s="183"/>
      <c r="B1473" s="183"/>
      <c r="C1473" s="364"/>
      <c r="D1473" s="365"/>
      <c r="E1473" s="365"/>
      <c r="F1473" s="184"/>
      <c r="G1473" s="184"/>
      <c r="H1473" s="184"/>
      <c r="I1473" s="184"/>
      <c r="J1473" s="184"/>
      <c r="K1473" s="184"/>
      <c r="L1473" s="191"/>
    </row>
    <row r="1474" spans="1:14" x14ac:dyDescent="0.25">
      <c r="A1474" s="183" t="s">
        <v>99</v>
      </c>
      <c r="B1474" s="180" t="s">
        <v>100</v>
      </c>
      <c r="C1474" s="179" t="s">
        <v>101</v>
      </c>
      <c r="D1474" s="64" t="s">
        <v>102</v>
      </c>
      <c r="E1474" s="64"/>
      <c r="F1474" s="64"/>
      <c r="G1474" s="64"/>
      <c r="H1474" s="64"/>
      <c r="I1474" s="64"/>
      <c r="J1474" s="64"/>
      <c r="K1474" s="193">
        <f t="shared" ref="K1474:K1482" si="247">L1474/12</f>
        <v>130179.3</v>
      </c>
      <c r="L1474" s="396">
        <v>1562151.6</v>
      </c>
    </row>
    <row r="1475" spans="1:14" x14ac:dyDescent="0.25">
      <c r="A1475" s="69" t="s">
        <v>99</v>
      </c>
      <c r="B1475" s="180" t="s">
        <v>106</v>
      </c>
      <c r="C1475" s="180" t="s">
        <v>101</v>
      </c>
      <c r="D1475" s="64" t="s">
        <v>107</v>
      </c>
      <c r="E1475" s="64"/>
      <c r="F1475" s="64"/>
      <c r="G1475" s="64"/>
      <c r="H1475" s="64"/>
      <c r="I1475" s="64"/>
      <c r="J1475" s="64"/>
      <c r="K1475" s="193">
        <f t="shared" si="247"/>
        <v>13555.220000000001</v>
      </c>
      <c r="L1475" s="396">
        <v>162662.64000000001</v>
      </c>
    </row>
    <row r="1476" spans="1:14" x14ac:dyDescent="0.25">
      <c r="A1476" s="183" t="s">
        <v>99</v>
      </c>
      <c r="B1476" s="180" t="s">
        <v>108</v>
      </c>
      <c r="C1476" s="179" t="s">
        <v>101</v>
      </c>
      <c r="D1476" s="64" t="s">
        <v>109</v>
      </c>
      <c r="E1476" s="64"/>
      <c r="F1476" s="64"/>
      <c r="G1476" s="64"/>
      <c r="H1476" s="64"/>
      <c r="I1476" s="64"/>
      <c r="J1476" s="64"/>
      <c r="K1476" s="193">
        <f t="shared" si="247"/>
        <v>25944.940000000002</v>
      </c>
      <c r="L1476" s="396">
        <v>311339.28000000003</v>
      </c>
    </row>
    <row r="1477" spans="1:14" x14ac:dyDescent="0.25">
      <c r="A1477" s="183" t="s">
        <v>99</v>
      </c>
      <c r="B1477" s="180" t="s">
        <v>110</v>
      </c>
      <c r="C1477" s="179" t="s">
        <v>101</v>
      </c>
      <c r="D1477" s="64" t="s">
        <v>111</v>
      </c>
      <c r="E1477" s="64"/>
      <c r="F1477" s="64"/>
      <c r="G1477" s="64"/>
      <c r="H1477" s="64"/>
      <c r="I1477" s="64"/>
      <c r="J1477" s="64"/>
      <c r="K1477" s="193">
        <f t="shared" si="247"/>
        <v>2828</v>
      </c>
      <c r="L1477" s="396">
        <v>33936</v>
      </c>
    </row>
    <row r="1478" spans="1:14" x14ac:dyDescent="0.25">
      <c r="A1478" s="183" t="s">
        <v>99</v>
      </c>
      <c r="B1478" s="180" t="s">
        <v>112</v>
      </c>
      <c r="C1478" s="179" t="s">
        <v>101</v>
      </c>
      <c r="D1478" s="64" t="s">
        <v>113</v>
      </c>
      <c r="E1478" s="64"/>
      <c r="F1478" s="64"/>
      <c r="G1478" s="64"/>
      <c r="H1478" s="64"/>
      <c r="I1478" s="64"/>
      <c r="J1478" s="64"/>
      <c r="K1478" s="193">
        <f t="shared" si="247"/>
        <v>3114.2483333333334</v>
      </c>
      <c r="L1478" s="396">
        <v>37370.980000000003</v>
      </c>
      <c r="M1478" s="428"/>
      <c r="N1478" s="429"/>
    </row>
    <row r="1479" spans="1:14" x14ac:dyDescent="0.25">
      <c r="A1479" s="183" t="s">
        <v>99</v>
      </c>
      <c r="B1479" s="180" t="s">
        <v>114</v>
      </c>
      <c r="C1479" s="179" t="s">
        <v>101</v>
      </c>
      <c r="D1479" s="64" t="s">
        <v>115</v>
      </c>
      <c r="E1479" s="64"/>
      <c r="F1479" s="64"/>
      <c r="G1479" s="64"/>
      <c r="H1479" s="64"/>
      <c r="I1479" s="64"/>
      <c r="J1479" s="64"/>
      <c r="K1479" s="193">
        <f t="shared" si="247"/>
        <v>30774.629166666666</v>
      </c>
      <c r="L1479" s="396">
        <v>369295.55</v>
      </c>
    </row>
    <row r="1480" spans="1:14" x14ac:dyDescent="0.25">
      <c r="A1480" s="69" t="s">
        <v>99</v>
      </c>
      <c r="B1480" s="180" t="s">
        <v>117</v>
      </c>
      <c r="C1480" s="180" t="s">
        <v>101</v>
      </c>
      <c r="D1480" s="64" t="s">
        <v>118</v>
      </c>
      <c r="E1480" s="64"/>
      <c r="F1480" s="64"/>
      <c r="G1480" s="64"/>
      <c r="H1480" s="64"/>
      <c r="I1480" s="64"/>
      <c r="J1480" s="64"/>
      <c r="K1480" s="193">
        <f t="shared" si="247"/>
        <v>22744</v>
      </c>
      <c r="L1480" s="396">
        <v>272928</v>
      </c>
    </row>
    <row r="1481" spans="1:14" x14ac:dyDescent="0.25">
      <c r="A1481" s="183" t="s">
        <v>99</v>
      </c>
      <c r="B1481" s="180" t="s">
        <v>119</v>
      </c>
      <c r="C1481" s="179" t="s">
        <v>101</v>
      </c>
      <c r="D1481" s="64" t="s">
        <v>120</v>
      </c>
      <c r="E1481" s="64"/>
      <c r="F1481" s="64"/>
      <c r="G1481" s="64"/>
      <c r="H1481" s="64"/>
      <c r="I1481" s="64"/>
      <c r="J1481" s="64"/>
      <c r="K1481" s="193">
        <f t="shared" si="247"/>
        <v>12350</v>
      </c>
      <c r="L1481" s="396">
        <v>148200</v>
      </c>
    </row>
    <row r="1482" spans="1:14" x14ac:dyDescent="0.25">
      <c r="A1482" s="183" t="s">
        <v>99</v>
      </c>
      <c r="B1482" s="180" t="s">
        <v>121</v>
      </c>
      <c r="C1482" s="180" t="s">
        <v>101</v>
      </c>
      <c r="D1482" s="64" t="s">
        <v>122</v>
      </c>
      <c r="E1482" s="64"/>
      <c r="F1482" s="64"/>
      <c r="G1482" s="64"/>
      <c r="H1482" s="64"/>
      <c r="I1482" s="64"/>
      <c r="J1482" s="64"/>
      <c r="K1482" s="193">
        <f t="shared" si="247"/>
        <v>5274.166666666667</v>
      </c>
      <c r="L1482" s="396">
        <v>63290</v>
      </c>
    </row>
    <row r="1483" spans="1:14" x14ac:dyDescent="0.25">
      <c r="A1483" s="183"/>
      <c r="B1483" s="180"/>
      <c r="C1483" s="69"/>
      <c r="D1483" s="184" t="s">
        <v>123</v>
      </c>
      <c r="E1483" s="184"/>
      <c r="F1483" s="184"/>
      <c r="G1483" s="184"/>
      <c r="H1483" s="184"/>
      <c r="I1483" s="184" t="s">
        <v>124</v>
      </c>
      <c r="J1483" s="184"/>
      <c r="K1483" s="185">
        <f t="shared" ref="K1483:L1483" si="248">SUM(K1474:K1482)</f>
        <v>246764.50416666668</v>
      </c>
      <c r="L1483" s="185">
        <f t="shared" si="248"/>
        <v>2961174.0500000003</v>
      </c>
    </row>
    <row r="1484" spans="1:14" x14ac:dyDescent="0.25">
      <c r="A1484" s="183"/>
      <c r="B1484" s="180"/>
      <c r="C1484" s="69"/>
      <c r="D1484" s="64"/>
      <c r="E1484" s="64"/>
      <c r="F1484" s="64"/>
      <c r="G1484" s="64"/>
      <c r="H1484" s="64"/>
      <c r="I1484" s="64"/>
      <c r="J1484" s="64"/>
      <c r="K1484" s="193"/>
      <c r="L1484" s="190"/>
    </row>
    <row r="1485" spans="1:14" x14ac:dyDescent="0.25">
      <c r="A1485" s="361"/>
      <c r="B1485" s="183"/>
      <c r="C1485" s="183"/>
      <c r="D1485" s="184" t="s">
        <v>146</v>
      </c>
      <c r="E1485" s="184"/>
      <c r="F1485" s="184"/>
      <c r="G1485" s="184"/>
      <c r="H1485" s="184"/>
      <c r="I1485" s="184" t="s">
        <v>186</v>
      </c>
      <c r="J1485" s="184"/>
      <c r="K1485" s="191">
        <f t="shared" ref="K1485:L1485" si="249">K1483</f>
        <v>246764.50416666668</v>
      </c>
      <c r="L1485" s="191">
        <f t="shared" si="249"/>
        <v>2961174.0500000003</v>
      </c>
      <c r="N1485" s="430"/>
    </row>
    <row r="1486" spans="1:14" x14ac:dyDescent="0.25">
      <c r="A1486" s="361"/>
      <c r="B1486" s="183"/>
      <c r="C1486" s="183"/>
      <c r="D1486" s="184"/>
      <c r="E1486" s="184"/>
      <c r="F1486" s="184"/>
      <c r="G1486" s="184"/>
      <c r="H1486" s="184"/>
      <c r="I1486" s="184"/>
      <c r="J1486" s="184"/>
      <c r="K1486" s="191"/>
      <c r="L1486" s="191"/>
      <c r="N1486" s="430"/>
    </row>
    <row r="1487" spans="1:14" x14ac:dyDescent="0.25">
      <c r="A1487" s="361"/>
      <c r="B1487" s="360"/>
      <c r="C1487" s="69"/>
      <c r="D1487" s="184" t="s">
        <v>173</v>
      </c>
      <c r="E1487" s="184"/>
      <c r="F1487" s="184"/>
      <c r="G1487" s="184"/>
      <c r="H1487" s="184"/>
      <c r="I1487" s="184"/>
      <c r="J1487" s="184"/>
      <c r="K1487" s="191">
        <f t="shared" ref="K1487" si="250">K1485+K1463+K1442+K1421</f>
        <v>1493838.4675</v>
      </c>
      <c r="L1487" s="400">
        <f>L1485+L1463+L1442+L1421</f>
        <v>17926061.609999999</v>
      </c>
      <c r="N1487" s="430"/>
    </row>
    <row r="1488" spans="1:14" x14ac:dyDescent="0.25">
      <c r="A1488" s="361"/>
      <c r="B1488" s="360"/>
      <c r="C1488" s="69"/>
      <c r="D1488" s="184"/>
      <c r="E1488" s="184"/>
      <c r="F1488" s="184"/>
      <c r="G1488" s="184"/>
      <c r="H1488" s="184"/>
      <c r="I1488" s="184"/>
      <c r="J1488" s="184"/>
      <c r="K1488" s="191"/>
      <c r="L1488" s="191"/>
      <c r="N1488" s="430"/>
    </row>
    <row r="1489" spans="1:14" x14ac:dyDescent="0.25">
      <c r="A1489" s="361"/>
      <c r="B1489" s="183"/>
      <c r="C1489" s="183"/>
      <c r="D1489" s="184" t="s">
        <v>578</v>
      </c>
      <c r="E1489" s="184"/>
      <c r="F1489" s="184"/>
      <c r="G1489" s="184"/>
      <c r="H1489" s="184"/>
      <c r="I1489" s="362"/>
      <c r="J1489" s="184"/>
      <c r="K1489" s="191">
        <f>K1487+K1382+K1299+K1155+K933+K918+K706+K668+K608+K255+K215</f>
        <v>36151258.329166666</v>
      </c>
      <c r="L1489" s="191">
        <f>L1487+L1382+L1299+L1155+L933+L918+L706+L668+L608+L255+L215</f>
        <v>433875099.95000005</v>
      </c>
      <c r="N1489" s="430"/>
    </row>
    <row r="1490" spans="1:14" x14ac:dyDescent="0.25">
      <c r="A1490" s="164"/>
      <c r="B1490" s="170"/>
      <c r="C1490" s="170"/>
      <c r="D1490" s="169"/>
      <c r="E1490" s="169"/>
      <c r="F1490" s="169"/>
      <c r="G1490" s="169"/>
      <c r="H1490" s="169"/>
      <c r="I1490" s="168"/>
      <c r="J1490" s="169"/>
      <c r="K1490" s="171"/>
      <c r="L1490" s="171"/>
      <c r="N1490" s="430"/>
    </row>
    <row r="1491" spans="1:14" ht="15" customHeight="1" x14ac:dyDescent="0.25">
      <c r="N1491" s="430"/>
    </row>
    <row r="1492" spans="1:14" ht="15" customHeight="1" x14ac:dyDescent="0.25">
      <c r="L1492" s="332"/>
      <c r="N1492" s="430"/>
    </row>
    <row r="1493" spans="1:14" ht="15" customHeight="1" x14ac:dyDescent="0.25">
      <c r="L1493" s="332"/>
      <c r="N1493" s="430"/>
    </row>
    <row r="1494" spans="1:14" ht="15" customHeight="1" x14ac:dyDescent="0.25">
      <c r="L1494" s="332"/>
      <c r="N1494" s="430"/>
    </row>
    <row r="1495" spans="1:14" ht="15" customHeight="1" x14ac:dyDescent="0.25">
      <c r="L1495" s="332"/>
      <c r="N1495" s="430"/>
    </row>
    <row r="1496" spans="1:14" ht="15" customHeight="1" x14ac:dyDescent="0.25">
      <c r="N1496" s="430"/>
    </row>
    <row r="1497" spans="1:14" ht="15" customHeight="1" x14ac:dyDescent="0.25">
      <c r="L1497" s="332"/>
      <c r="N1497" s="430"/>
    </row>
    <row r="1498" spans="1:14" ht="15" customHeight="1" x14ac:dyDescent="0.25">
      <c r="N1498" s="430"/>
    </row>
    <row r="1499" spans="1:14" ht="15" customHeight="1" x14ac:dyDescent="0.25">
      <c r="N1499" s="430"/>
    </row>
    <row r="1500" spans="1:14" ht="15" customHeight="1" x14ac:dyDescent="0.25">
      <c r="N1500" s="430"/>
    </row>
    <row r="1501" spans="1:14" ht="15" customHeight="1" x14ac:dyDescent="0.25">
      <c r="N1501" s="430"/>
    </row>
    <row r="1502" spans="1:14" ht="15" customHeight="1" x14ac:dyDescent="0.25">
      <c r="N1502" s="430"/>
    </row>
    <row r="1503" spans="1:14" ht="15" customHeight="1" x14ac:dyDescent="0.25">
      <c r="N1503" s="430"/>
    </row>
    <row r="1504" spans="1:14" ht="15" customHeight="1" x14ac:dyDescent="0.25">
      <c r="N1504" s="430"/>
    </row>
    <row r="1505" spans="14:14" ht="15" customHeight="1" x14ac:dyDescent="0.25">
      <c r="N1505" s="430"/>
    </row>
    <row r="1506" spans="14:14" ht="15" customHeight="1" x14ac:dyDescent="0.25">
      <c r="N1506" s="430"/>
    </row>
  </sheetData>
  <autoFilter ref="A7:L1484"/>
  <mergeCells count="4">
    <mergeCell ref="D7:H7"/>
    <mergeCell ref="A2:L2"/>
    <mergeCell ref="A3:L3"/>
    <mergeCell ref="A5:L5"/>
  </mergeCells>
  <printOptions horizontalCentered="1"/>
  <pageMargins left="0.70866141732283472" right="0.70866141732283472" top="0.47244094488188981" bottom="0.74803149606299213" header="0.31496062992125984" footer="0.27559055118110237"/>
  <pageSetup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pageSetUpPr fitToPage="1"/>
  </sheetPr>
  <dimension ref="A1:AB90"/>
  <sheetViews>
    <sheetView workbookViewId="0">
      <selection activeCell="A4" sqref="A4:Q4"/>
    </sheetView>
  </sheetViews>
  <sheetFormatPr baseColWidth="10" defaultColWidth="14.42578125" defaultRowHeight="15" customHeight="1" x14ac:dyDescent="0.25"/>
  <cols>
    <col min="1" max="1" width="4.42578125" style="245" customWidth="1"/>
    <col min="2" max="2" width="5.28515625" style="245" customWidth="1"/>
    <col min="3" max="3" width="9.140625" style="245" customWidth="1"/>
    <col min="4" max="4" width="6.85546875" style="245" customWidth="1"/>
    <col min="5" max="5" width="8.140625" style="245" customWidth="1"/>
    <col min="6" max="6" width="6.7109375" style="245" customWidth="1"/>
    <col min="7" max="7" width="7" style="245" customWidth="1"/>
    <col min="8" max="8" width="9.7109375" style="245" customWidth="1"/>
    <col min="9" max="9" width="7.140625" style="245" customWidth="1"/>
    <col min="10" max="10" width="6.140625" style="245" customWidth="1"/>
    <col min="11" max="11" width="28.42578125" style="245" customWidth="1"/>
    <col min="12" max="12" width="13.7109375" style="245" customWidth="1"/>
    <col min="13" max="13" width="10.7109375" style="245" customWidth="1"/>
    <col min="14" max="14" width="13.140625" style="245" customWidth="1"/>
    <col min="15" max="15" width="14" style="245" bestFit="1" customWidth="1"/>
    <col min="16" max="16" width="13" style="245" customWidth="1"/>
    <col min="17" max="17" width="8.5703125" style="245" customWidth="1"/>
    <col min="18" max="18" width="11.140625" style="245" customWidth="1"/>
    <col min="19" max="19" width="1.85546875" customWidth="1"/>
    <col min="20" max="28" width="7.5703125" customWidth="1"/>
  </cols>
  <sheetData>
    <row r="1" spans="1:28" ht="19.5" customHeight="1" x14ac:dyDescent="0.25">
      <c r="A1" s="517" t="s">
        <v>251</v>
      </c>
      <c r="B1" s="518"/>
      <c r="C1" s="518"/>
      <c r="D1" s="518"/>
      <c r="E1" s="518"/>
      <c r="F1" s="518"/>
      <c r="G1" s="518"/>
      <c r="H1" s="518"/>
      <c r="I1" s="518"/>
      <c r="J1" s="518"/>
      <c r="K1" s="518"/>
      <c r="L1" s="518"/>
      <c r="M1" s="518"/>
      <c r="N1" s="518"/>
      <c r="O1" s="518"/>
      <c r="P1" s="518"/>
      <c r="Q1" s="518"/>
      <c r="R1" s="219" t="s">
        <v>252</v>
      </c>
      <c r="S1" s="48"/>
      <c r="T1" s="48"/>
      <c r="U1" s="48"/>
      <c r="V1" s="48"/>
      <c r="W1" s="48"/>
      <c r="X1" s="48"/>
      <c r="Y1" s="48"/>
      <c r="Z1" s="2"/>
      <c r="AA1" s="2"/>
      <c r="AB1" s="2"/>
    </row>
    <row r="2" spans="1:28" ht="19.5" customHeight="1" x14ac:dyDescent="0.25">
      <c r="A2" s="517" t="s">
        <v>253</v>
      </c>
      <c r="B2" s="518"/>
      <c r="C2" s="518"/>
      <c r="D2" s="518"/>
      <c r="E2" s="518"/>
      <c r="F2" s="518"/>
      <c r="G2" s="518"/>
      <c r="H2" s="518"/>
      <c r="I2" s="518"/>
      <c r="J2" s="518"/>
      <c r="K2" s="518"/>
      <c r="L2" s="518"/>
      <c r="M2" s="518"/>
      <c r="N2" s="518"/>
      <c r="O2" s="518"/>
      <c r="P2" s="518"/>
      <c r="Q2" s="518"/>
      <c r="R2" s="197"/>
      <c r="S2" s="48"/>
      <c r="T2" s="48"/>
      <c r="U2" s="48"/>
      <c r="V2" s="48"/>
      <c r="W2" s="48"/>
      <c r="X2" s="48"/>
      <c r="Y2" s="48"/>
      <c r="Z2" s="2"/>
      <c r="AA2" s="2"/>
      <c r="AB2" s="2"/>
    </row>
    <row r="3" spans="1:28" ht="19.5" customHeight="1" x14ac:dyDescent="0.25">
      <c r="A3" s="517" t="s">
        <v>254</v>
      </c>
      <c r="B3" s="518"/>
      <c r="C3" s="518"/>
      <c r="D3" s="518"/>
      <c r="E3" s="518"/>
      <c r="F3" s="518"/>
      <c r="G3" s="518"/>
      <c r="H3" s="518"/>
      <c r="I3" s="518"/>
      <c r="J3" s="518"/>
      <c r="K3" s="518"/>
      <c r="L3" s="518"/>
      <c r="M3" s="518"/>
      <c r="N3" s="518"/>
      <c r="O3" s="518"/>
      <c r="P3" s="518"/>
      <c r="Q3" s="518"/>
      <c r="R3" s="197"/>
      <c r="S3" s="48"/>
      <c r="T3" s="48"/>
      <c r="U3" s="48"/>
      <c r="V3" s="48"/>
      <c r="W3" s="48"/>
      <c r="X3" s="48"/>
      <c r="Y3" s="48"/>
      <c r="Z3" s="2"/>
      <c r="AA3" s="2"/>
      <c r="AB3" s="2"/>
    </row>
    <row r="4" spans="1:28" ht="19.5" customHeight="1" x14ac:dyDescent="0.25">
      <c r="A4" s="517" t="s">
        <v>255</v>
      </c>
      <c r="B4" s="518"/>
      <c r="C4" s="518"/>
      <c r="D4" s="518"/>
      <c r="E4" s="518"/>
      <c r="F4" s="518"/>
      <c r="G4" s="518"/>
      <c r="H4" s="518"/>
      <c r="I4" s="518"/>
      <c r="J4" s="518"/>
      <c r="K4" s="518"/>
      <c r="L4" s="518"/>
      <c r="M4" s="518"/>
      <c r="N4" s="518"/>
      <c r="O4" s="518"/>
      <c r="P4" s="518"/>
      <c r="Q4" s="518"/>
      <c r="R4" s="197"/>
      <c r="S4" s="48"/>
      <c r="T4" s="48"/>
      <c r="U4" s="48"/>
      <c r="V4" s="48"/>
      <c r="W4" s="48"/>
      <c r="X4" s="48"/>
      <c r="Y4" s="48"/>
      <c r="Z4" s="2"/>
      <c r="AA4" s="2"/>
      <c r="AB4" s="2"/>
    </row>
    <row r="5" spans="1:28" ht="15.75" customHeight="1" thickBot="1" x14ac:dyDescent="0.3">
      <c r="A5" s="105"/>
      <c r="B5" s="105"/>
      <c r="C5" s="105"/>
      <c r="D5" s="105"/>
      <c r="E5" s="105"/>
      <c r="F5" s="105"/>
      <c r="G5" s="105"/>
      <c r="H5" s="105"/>
      <c r="I5" s="105"/>
      <c r="J5" s="105"/>
      <c r="K5" s="105"/>
      <c r="L5" s="105"/>
      <c r="M5" s="105"/>
      <c r="N5" s="105"/>
      <c r="O5" s="105"/>
      <c r="P5" s="105"/>
      <c r="Q5" s="105"/>
      <c r="R5" s="105"/>
      <c r="S5" s="48"/>
      <c r="T5" s="48"/>
      <c r="U5" s="48"/>
      <c r="V5" s="48"/>
      <c r="W5" s="48"/>
      <c r="X5" s="48"/>
      <c r="Y5" s="48"/>
      <c r="Z5" s="2"/>
      <c r="AA5" s="2"/>
      <c r="AB5" s="2"/>
    </row>
    <row r="6" spans="1:28" ht="12.75" customHeight="1" x14ac:dyDescent="0.25">
      <c r="A6" s="536" t="s">
        <v>256</v>
      </c>
      <c r="B6" s="521" t="s">
        <v>259</v>
      </c>
      <c r="C6" s="521" t="s">
        <v>260</v>
      </c>
      <c r="D6" s="526" t="s">
        <v>261</v>
      </c>
      <c r="E6" s="527"/>
      <c r="F6" s="527"/>
      <c r="G6" s="527"/>
      <c r="H6" s="527"/>
      <c r="I6" s="528"/>
      <c r="J6" s="314"/>
      <c r="K6" s="523"/>
      <c r="L6" s="521" t="s">
        <v>263</v>
      </c>
      <c r="M6" s="521" t="s">
        <v>264</v>
      </c>
      <c r="N6" s="526"/>
      <c r="O6" s="527"/>
      <c r="P6" s="528"/>
      <c r="Q6" s="532" t="s">
        <v>265</v>
      </c>
      <c r="R6" s="533"/>
      <c r="S6" s="49"/>
      <c r="T6" s="49"/>
      <c r="U6" s="49"/>
      <c r="V6" s="49"/>
      <c r="W6" s="49"/>
      <c r="X6" s="49"/>
      <c r="Y6" s="49"/>
      <c r="Z6" s="2"/>
      <c r="AA6" s="2"/>
      <c r="AB6" s="2"/>
    </row>
    <row r="7" spans="1:28" ht="12.75" customHeight="1" x14ac:dyDescent="0.25">
      <c r="A7" s="537"/>
      <c r="B7" s="522"/>
      <c r="C7" s="522"/>
      <c r="D7" s="519" t="s">
        <v>268</v>
      </c>
      <c r="E7" s="519" t="s">
        <v>269</v>
      </c>
      <c r="F7" s="519" t="s">
        <v>270</v>
      </c>
      <c r="G7" s="519" t="s">
        <v>272</v>
      </c>
      <c r="H7" s="519" t="s">
        <v>273</v>
      </c>
      <c r="I7" s="519" t="s">
        <v>81</v>
      </c>
      <c r="J7" s="519" t="s">
        <v>275</v>
      </c>
      <c r="K7" s="524"/>
      <c r="L7" s="522"/>
      <c r="M7" s="522"/>
      <c r="N7" s="529"/>
      <c r="O7" s="530"/>
      <c r="P7" s="531"/>
      <c r="Q7" s="534"/>
      <c r="R7" s="535"/>
      <c r="S7" s="49"/>
      <c r="T7" s="49"/>
      <c r="U7" s="49"/>
      <c r="V7" s="49"/>
      <c r="W7" s="49"/>
      <c r="X7" s="49"/>
      <c r="Y7" s="49"/>
      <c r="Z7" s="2"/>
      <c r="AA7" s="2"/>
      <c r="AB7" s="2"/>
    </row>
    <row r="8" spans="1:28" ht="16.5" customHeight="1" thickBot="1" x14ac:dyDescent="0.3">
      <c r="A8" s="538"/>
      <c r="B8" s="520"/>
      <c r="C8" s="520"/>
      <c r="D8" s="520"/>
      <c r="E8" s="520"/>
      <c r="F8" s="520"/>
      <c r="G8" s="520"/>
      <c r="H8" s="520"/>
      <c r="I8" s="520"/>
      <c r="J8" s="520"/>
      <c r="K8" s="525"/>
      <c r="L8" s="520"/>
      <c r="M8" s="520"/>
      <c r="N8" s="315" t="s">
        <v>22</v>
      </c>
      <c r="O8" s="315" t="s">
        <v>283</v>
      </c>
      <c r="P8" s="315" t="s">
        <v>284</v>
      </c>
      <c r="Q8" s="315" t="s">
        <v>285</v>
      </c>
      <c r="R8" s="316" t="s">
        <v>286</v>
      </c>
      <c r="S8" s="49"/>
      <c r="T8" s="49"/>
      <c r="U8" s="49"/>
      <c r="V8" s="49"/>
      <c r="W8" s="49"/>
      <c r="X8" s="49"/>
      <c r="Y8" s="49"/>
      <c r="Z8" s="2"/>
      <c r="AA8" s="2"/>
      <c r="AB8" s="2"/>
    </row>
    <row r="9" spans="1:28" ht="68.25" x14ac:dyDescent="0.25">
      <c r="A9" s="285" t="s">
        <v>245</v>
      </c>
      <c r="B9" s="286" t="s">
        <v>245</v>
      </c>
      <c r="C9" s="286" t="s">
        <v>89</v>
      </c>
      <c r="D9" s="287">
        <v>3</v>
      </c>
      <c r="E9" s="286" t="s">
        <v>157</v>
      </c>
      <c r="F9" s="286" t="s">
        <v>72</v>
      </c>
      <c r="G9" s="286" t="s">
        <v>288</v>
      </c>
      <c r="H9" s="287">
        <v>6141</v>
      </c>
      <c r="I9" s="286" t="s">
        <v>304</v>
      </c>
      <c r="J9" s="286" t="s">
        <v>589</v>
      </c>
      <c r="K9" s="288" t="s">
        <v>590</v>
      </c>
      <c r="L9" s="289" t="s">
        <v>591</v>
      </c>
      <c r="M9" s="290" t="s">
        <v>292</v>
      </c>
      <c r="N9" s="291">
        <v>7577224.2000000002</v>
      </c>
      <c r="O9" s="292">
        <f t="shared" ref="O9:O24" si="0">N9</f>
        <v>7577224.2000000002</v>
      </c>
      <c r="P9" s="293"/>
      <c r="Q9" s="294" t="s">
        <v>293</v>
      </c>
      <c r="R9" s="295">
        <v>1</v>
      </c>
      <c r="S9" s="48"/>
      <c r="T9" s="50"/>
      <c r="U9" s="51"/>
      <c r="V9" s="50"/>
      <c r="W9" s="50"/>
      <c r="X9" s="51"/>
      <c r="Y9" s="48"/>
      <c r="Z9" s="2"/>
      <c r="AA9" s="2"/>
      <c r="AB9" s="2"/>
    </row>
    <row r="10" spans="1:28" ht="45.75" x14ac:dyDescent="0.25">
      <c r="A10" s="285" t="s">
        <v>245</v>
      </c>
      <c r="B10" s="286" t="s">
        <v>245</v>
      </c>
      <c r="C10" s="286" t="s">
        <v>89</v>
      </c>
      <c r="D10" s="287">
        <v>3</v>
      </c>
      <c r="E10" s="286" t="s">
        <v>287</v>
      </c>
      <c r="F10" s="286" t="s">
        <v>85</v>
      </c>
      <c r="G10" s="286" t="s">
        <v>294</v>
      </c>
      <c r="H10" s="287">
        <v>6143</v>
      </c>
      <c r="I10" s="286" t="s">
        <v>304</v>
      </c>
      <c r="J10" s="286" t="s">
        <v>290</v>
      </c>
      <c r="K10" s="288" t="s">
        <v>592</v>
      </c>
      <c r="L10" s="289" t="s">
        <v>291</v>
      </c>
      <c r="M10" s="290" t="s">
        <v>292</v>
      </c>
      <c r="N10" s="291">
        <v>7070715.8200000003</v>
      </c>
      <c r="O10" s="292">
        <f t="shared" si="0"/>
        <v>7070715.8200000003</v>
      </c>
      <c r="P10" s="293"/>
      <c r="Q10" s="294" t="s">
        <v>293</v>
      </c>
      <c r="R10" s="295" t="s">
        <v>89</v>
      </c>
      <c r="S10" s="48"/>
      <c r="T10" s="50"/>
      <c r="U10" s="51"/>
      <c r="V10" s="50"/>
      <c r="W10" s="50"/>
      <c r="X10" s="51"/>
      <c r="Y10" s="48"/>
      <c r="Z10" s="2"/>
      <c r="AA10" s="2"/>
      <c r="AB10" s="2"/>
    </row>
    <row r="11" spans="1:28" ht="68.25" x14ac:dyDescent="0.25">
      <c r="A11" s="285" t="s">
        <v>245</v>
      </c>
      <c r="B11" s="286" t="s">
        <v>245</v>
      </c>
      <c r="C11" s="286" t="s">
        <v>89</v>
      </c>
      <c r="D11" s="287">
        <v>3</v>
      </c>
      <c r="E11" s="286" t="s">
        <v>157</v>
      </c>
      <c r="F11" s="286" t="s">
        <v>72</v>
      </c>
      <c r="G11" s="286" t="s">
        <v>298</v>
      </c>
      <c r="H11" s="287">
        <v>6141</v>
      </c>
      <c r="I11" s="286" t="s">
        <v>304</v>
      </c>
      <c r="J11" s="286" t="s">
        <v>593</v>
      </c>
      <c r="K11" s="288" t="s">
        <v>594</v>
      </c>
      <c r="L11" s="289" t="s">
        <v>595</v>
      </c>
      <c r="M11" s="290" t="s">
        <v>292</v>
      </c>
      <c r="N11" s="291">
        <v>6042080.4400000004</v>
      </c>
      <c r="O11" s="292">
        <f t="shared" si="0"/>
        <v>6042080.4400000004</v>
      </c>
      <c r="P11" s="293"/>
      <c r="Q11" s="294" t="s">
        <v>293</v>
      </c>
      <c r="R11" s="295" t="s">
        <v>89</v>
      </c>
      <c r="S11" s="48"/>
      <c r="T11" s="284"/>
      <c r="U11" s="51"/>
      <c r="V11" s="50"/>
      <c r="W11" s="50"/>
      <c r="X11" s="51"/>
      <c r="Y11" s="48"/>
      <c r="Z11" s="2"/>
      <c r="AA11" s="2"/>
      <c r="AB11" s="2"/>
    </row>
    <row r="12" spans="1:28" ht="68.25" x14ac:dyDescent="0.25">
      <c r="A12" s="285" t="s">
        <v>245</v>
      </c>
      <c r="B12" s="286" t="s">
        <v>245</v>
      </c>
      <c r="C12" s="286" t="s">
        <v>89</v>
      </c>
      <c r="D12" s="287">
        <v>3</v>
      </c>
      <c r="E12" s="286" t="s">
        <v>157</v>
      </c>
      <c r="F12" s="286" t="s">
        <v>72</v>
      </c>
      <c r="G12" s="286" t="s">
        <v>300</v>
      </c>
      <c r="H12" s="287">
        <v>6141</v>
      </c>
      <c r="I12" s="286" t="s">
        <v>304</v>
      </c>
      <c r="J12" s="286" t="s">
        <v>596</v>
      </c>
      <c r="K12" s="288" t="s">
        <v>597</v>
      </c>
      <c r="L12" s="289" t="s">
        <v>598</v>
      </c>
      <c r="M12" s="290" t="s">
        <v>292</v>
      </c>
      <c r="N12" s="291">
        <v>4917338.9400000004</v>
      </c>
      <c r="O12" s="292">
        <f t="shared" si="0"/>
        <v>4917338.9400000004</v>
      </c>
      <c r="P12" s="293"/>
      <c r="Q12" s="294" t="s">
        <v>293</v>
      </c>
      <c r="R12" s="295" t="s">
        <v>89</v>
      </c>
      <c r="S12" s="48"/>
      <c r="T12" s="50"/>
      <c r="U12" s="51"/>
      <c r="V12" s="50"/>
      <c r="W12" s="50"/>
      <c r="X12" s="51"/>
      <c r="Y12" s="48"/>
      <c r="Z12" s="2"/>
      <c r="AA12" s="2"/>
      <c r="AB12" s="2"/>
    </row>
    <row r="13" spans="1:28" ht="68.25" x14ac:dyDescent="0.25">
      <c r="A13" s="285" t="s">
        <v>245</v>
      </c>
      <c r="B13" s="286" t="s">
        <v>245</v>
      </c>
      <c r="C13" s="286" t="s">
        <v>89</v>
      </c>
      <c r="D13" s="287">
        <v>3</v>
      </c>
      <c r="E13" s="286" t="s">
        <v>157</v>
      </c>
      <c r="F13" s="286" t="s">
        <v>72</v>
      </c>
      <c r="G13" s="286" t="s">
        <v>303</v>
      </c>
      <c r="H13" s="287">
        <v>6141</v>
      </c>
      <c r="I13" s="286" t="s">
        <v>304</v>
      </c>
      <c r="J13" s="286" t="s">
        <v>593</v>
      </c>
      <c r="K13" s="288" t="s">
        <v>599</v>
      </c>
      <c r="L13" s="289" t="s">
        <v>595</v>
      </c>
      <c r="M13" s="290" t="s">
        <v>292</v>
      </c>
      <c r="N13" s="291">
        <v>4641871.0999999996</v>
      </c>
      <c r="O13" s="292">
        <f t="shared" si="0"/>
        <v>4641871.0999999996</v>
      </c>
      <c r="P13" s="293"/>
      <c r="Q13" s="294" t="s">
        <v>293</v>
      </c>
      <c r="R13" s="295" t="s">
        <v>89</v>
      </c>
      <c r="S13" s="48"/>
      <c r="T13" s="283"/>
      <c r="U13" s="51"/>
      <c r="V13" s="50"/>
      <c r="W13" s="50"/>
      <c r="X13" s="51"/>
      <c r="Y13" s="48"/>
      <c r="Z13" s="2"/>
      <c r="AA13" s="2"/>
      <c r="AB13" s="2"/>
    </row>
    <row r="14" spans="1:28" ht="57" x14ac:dyDescent="0.25">
      <c r="A14" s="285" t="s">
        <v>245</v>
      </c>
      <c r="B14" s="286" t="s">
        <v>245</v>
      </c>
      <c r="C14" s="286" t="s">
        <v>89</v>
      </c>
      <c r="D14" s="287">
        <v>3</v>
      </c>
      <c r="E14" s="286" t="s">
        <v>157</v>
      </c>
      <c r="F14" s="286" t="s">
        <v>72</v>
      </c>
      <c r="G14" s="286" t="s">
        <v>308</v>
      </c>
      <c r="H14" s="287">
        <v>6141</v>
      </c>
      <c r="I14" s="286" t="s">
        <v>304</v>
      </c>
      <c r="J14" s="286" t="s">
        <v>589</v>
      </c>
      <c r="K14" s="288" t="s">
        <v>600</v>
      </c>
      <c r="L14" s="289" t="s">
        <v>591</v>
      </c>
      <c r="M14" s="290" t="s">
        <v>292</v>
      </c>
      <c r="N14" s="291">
        <v>4587947.92</v>
      </c>
      <c r="O14" s="292">
        <f t="shared" si="0"/>
        <v>4587947.92</v>
      </c>
      <c r="P14" s="293"/>
      <c r="Q14" s="294" t="s">
        <v>293</v>
      </c>
      <c r="R14" s="295" t="s">
        <v>89</v>
      </c>
      <c r="S14" s="48"/>
      <c r="T14" s="50"/>
      <c r="U14" s="51"/>
      <c r="V14" s="50"/>
      <c r="W14" s="50"/>
      <c r="X14" s="51"/>
      <c r="Y14" s="48"/>
      <c r="Z14" s="2"/>
      <c r="AA14" s="2"/>
      <c r="AB14" s="2"/>
    </row>
    <row r="15" spans="1:28" ht="45.75" x14ac:dyDescent="0.25">
      <c r="A15" s="285" t="s">
        <v>245</v>
      </c>
      <c r="B15" s="286" t="s">
        <v>245</v>
      </c>
      <c r="C15" s="286" t="s">
        <v>89</v>
      </c>
      <c r="D15" s="287">
        <v>3</v>
      </c>
      <c r="E15" s="286" t="s">
        <v>157</v>
      </c>
      <c r="F15" s="286" t="s">
        <v>72</v>
      </c>
      <c r="G15" s="286" t="s">
        <v>309</v>
      </c>
      <c r="H15" s="287">
        <v>6141</v>
      </c>
      <c r="I15" s="286" t="s">
        <v>304</v>
      </c>
      <c r="J15" s="286" t="s">
        <v>601</v>
      </c>
      <c r="K15" s="288" t="s">
        <v>602</v>
      </c>
      <c r="L15" s="289" t="s">
        <v>603</v>
      </c>
      <c r="M15" s="290" t="s">
        <v>292</v>
      </c>
      <c r="N15" s="291">
        <v>4491588.74</v>
      </c>
      <c r="O15" s="292">
        <f t="shared" si="0"/>
        <v>4491588.74</v>
      </c>
      <c r="P15" s="293"/>
      <c r="Q15" s="294" t="s">
        <v>293</v>
      </c>
      <c r="R15" s="295" t="s">
        <v>89</v>
      </c>
      <c r="S15" s="48"/>
      <c r="T15" s="50"/>
      <c r="U15" s="51"/>
      <c r="V15" s="50"/>
      <c r="W15" s="50"/>
      <c r="X15" s="51"/>
      <c r="Y15" s="48"/>
      <c r="Z15" s="2"/>
      <c r="AA15" s="2"/>
      <c r="AB15" s="2"/>
    </row>
    <row r="16" spans="1:28" ht="169.5" x14ac:dyDescent="0.25">
      <c r="A16" s="285" t="s">
        <v>245</v>
      </c>
      <c r="B16" s="286" t="s">
        <v>89</v>
      </c>
      <c r="C16" s="286" t="s">
        <v>301</v>
      </c>
      <c r="D16" s="287">
        <v>3</v>
      </c>
      <c r="E16" s="286" t="s">
        <v>287</v>
      </c>
      <c r="F16" s="286" t="s">
        <v>133</v>
      </c>
      <c r="G16" s="286" t="s">
        <v>320</v>
      </c>
      <c r="H16" s="287">
        <v>6143</v>
      </c>
      <c r="I16" s="286" t="s">
        <v>304</v>
      </c>
      <c r="J16" s="286" t="s">
        <v>604</v>
      </c>
      <c r="K16" s="288" t="s">
        <v>605</v>
      </c>
      <c r="L16" s="289" t="s">
        <v>291</v>
      </c>
      <c r="M16" s="290" t="s">
        <v>292</v>
      </c>
      <c r="N16" s="291">
        <v>808555.1</v>
      </c>
      <c r="O16" s="292">
        <f t="shared" si="0"/>
        <v>808555.1</v>
      </c>
      <c r="P16" s="293"/>
      <c r="Q16" s="294" t="s">
        <v>293</v>
      </c>
      <c r="R16" s="295" t="s">
        <v>89</v>
      </c>
      <c r="S16" s="48"/>
      <c r="T16" s="50"/>
      <c r="U16" s="51"/>
      <c r="V16" s="50"/>
      <c r="W16" s="50"/>
      <c r="X16" s="51"/>
      <c r="Y16" s="48"/>
      <c r="Z16" s="2"/>
      <c r="AA16" s="2"/>
      <c r="AB16" s="2"/>
    </row>
    <row r="17" spans="1:28" ht="135.75" x14ac:dyDescent="0.25">
      <c r="A17" s="285" t="s">
        <v>245</v>
      </c>
      <c r="B17" s="286" t="s">
        <v>89</v>
      </c>
      <c r="C17" s="286" t="s">
        <v>301</v>
      </c>
      <c r="D17" s="287">
        <v>3</v>
      </c>
      <c r="E17" s="286" t="s">
        <v>287</v>
      </c>
      <c r="F17" s="286" t="s">
        <v>133</v>
      </c>
      <c r="G17" s="286" t="s">
        <v>326</v>
      </c>
      <c r="H17" s="287">
        <v>6143</v>
      </c>
      <c r="I17" s="286" t="s">
        <v>304</v>
      </c>
      <c r="J17" s="286" t="s">
        <v>604</v>
      </c>
      <c r="K17" s="288" t="s">
        <v>606</v>
      </c>
      <c r="L17" s="289" t="s">
        <v>291</v>
      </c>
      <c r="M17" s="290" t="s">
        <v>292</v>
      </c>
      <c r="N17" s="291">
        <v>772131.78</v>
      </c>
      <c r="O17" s="292">
        <f t="shared" si="0"/>
        <v>772131.78</v>
      </c>
      <c r="P17" s="293"/>
      <c r="Q17" s="294" t="s">
        <v>293</v>
      </c>
      <c r="R17" s="295" t="s">
        <v>89</v>
      </c>
      <c r="S17" s="48"/>
      <c r="T17" s="52"/>
      <c r="U17" s="48"/>
      <c r="V17" s="52"/>
      <c r="W17" s="52"/>
      <c r="X17" s="48"/>
      <c r="Y17" s="48"/>
      <c r="Z17" s="2"/>
      <c r="AA17" s="2"/>
      <c r="AB17" s="2"/>
    </row>
    <row r="18" spans="1:28" ht="124.5" x14ac:dyDescent="0.25">
      <c r="A18" s="285" t="s">
        <v>245</v>
      </c>
      <c r="B18" s="286" t="s">
        <v>89</v>
      </c>
      <c r="C18" s="286" t="s">
        <v>301</v>
      </c>
      <c r="D18" s="287">
        <v>3</v>
      </c>
      <c r="E18" s="286" t="s">
        <v>287</v>
      </c>
      <c r="F18" s="286" t="s">
        <v>133</v>
      </c>
      <c r="G18" s="286" t="s">
        <v>330</v>
      </c>
      <c r="H18" s="287">
        <v>6143</v>
      </c>
      <c r="I18" s="286" t="s">
        <v>304</v>
      </c>
      <c r="J18" s="286" t="s">
        <v>604</v>
      </c>
      <c r="K18" s="288" t="s">
        <v>607</v>
      </c>
      <c r="L18" s="289" t="s">
        <v>291</v>
      </c>
      <c r="M18" s="290" t="s">
        <v>292</v>
      </c>
      <c r="N18" s="291">
        <v>745771.68</v>
      </c>
      <c r="O18" s="292">
        <f t="shared" si="0"/>
        <v>745771.68</v>
      </c>
      <c r="P18" s="293"/>
      <c r="Q18" s="294" t="s">
        <v>293</v>
      </c>
      <c r="R18" s="295" t="s">
        <v>89</v>
      </c>
      <c r="S18" s="48"/>
      <c r="T18" s="48"/>
      <c r="U18" s="48"/>
      <c r="V18" s="48"/>
      <c r="W18" s="48"/>
      <c r="X18" s="48"/>
      <c r="Y18" s="48"/>
      <c r="Z18" s="2"/>
      <c r="AA18" s="2"/>
      <c r="AB18" s="2"/>
    </row>
    <row r="19" spans="1:28" ht="68.25" x14ac:dyDescent="0.25">
      <c r="A19" s="285" t="s">
        <v>245</v>
      </c>
      <c r="B19" s="286" t="s">
        <v>89</v>
      </c>
      <c r="C19" s="286" t="s">
        <v>301</v>
      </c>
      <c r="D19" s="287">
        <v>3</v>
      </c>
      <c r="E19" s="286" t="s">
        <v>287</v>
      </c>
      <c r="F19" s="286" t="s">
        <v>133</v>
      </c>
      <c r="G19" s="286" t="s">
        <v>333</v>
      </c>
      <c r="H19" s="287">
        <v>6143</v>
      </c>
      <c r="I19" s="286" t="s">
        <v>304</v>
      </c>
      <c r="J19" s="286" t="s">
        <v>608</v>
      </c>
      <c r="K19" s="288" t="s">
        <v>609</v>
      </c>
      <c r="L19" s="289" t="s">
        <v>291</v>
      </c>
      <c r="M19" s="290" t="s">
        <v>292</v>
      </c>
      <c r="N19" s="291">
        <v>742594.12</v>
      </c>
      <c r="O19" s="292">
        <f t="shared" si="0"/>
        <v>742594.12</v>
      </c>
      <c r="P19" s="293"/>
      <c r="Q19" s="294" t="s">
        <v>293</v>
      </c>
      <c r="R19" s="295" t="s">
        <v>89</v>
      </c>
      <c r="S19" s="48"/>
      <c r="T19" s="48"/>
      <c r="U19" s="48"/>
      <c r="V19" s="48"/>
      <c r="W19" s="48"/>
      <c r="X19" s="48"/>
      <c r="Y19" s="48"/>
      <c r="Z19" s="2"/>
      <c r="AA19" s="2"/>
      <c r="AB19" s="2"/>
    </row>
    <row r="20" spans="1:28" ht="68.25" x14ac:dyDescent="0.25">
      <c r="A20" s="285" t="s">
        <v>245</v>
      </c>
      <c r="B20" s="286" t="s">
        <v>89</v>
      </c>
      <c r="C20" s="286" t="s">
        <v>301</v>
      </c>
      <c r="D20" s="287">
        <v>3</v>
      </c>
      <c r="E20" s="286" t="s">
        <v>287</v>
      </c>
      <c r="F20" s="286" t="s">
        <v>133</v>
      </c>
      <c r="G20" s="286" t="s">
        <v>335</v>
      </c>
      <c r="H20" s="287">
        <v>6143</v>
      </c>
      <c r="I20" s="286" t="s">
        <v>304</v>
      </c>
      <c r="J20" s="286" t="s">
        <v>610</v>
      </c>
      <c r="K20" s="288" t="s">
        <v>611</v>
      </c>
      <c r="L20" s="289" t="s">
        <v>612</v>
      </c>
      <c r="M20" s="290" t="s">
        <v>292</v>
      </c>
      <c r="N20" s="291">
        <v>518254.72</v>
      </c>
      <c r="O20" s="292">
        <f t="shared" si="0"/>
        <v>518254.72</v>
      </c>
      <c r="P20" s="293"/>
      <c r="Q20" s="294" t="s">
        <v>293</v>
      </c>
      <c r="R20" s="295" t="s">
        <v>89</v>
      </c>
      <c r="S20" s="48"/>
      <c r="T20" s="48"/>
      <c r="U20" s="48"/>
      <c r="V20" s="48"/>
      <c r="W20" s="48"/>
      <c r="X20" s="48"/>
      <c r="Y20" s="48"/>
      <c r="Z20" s="2"/>
      <c r="AA20" s="2"/>
      <c r="AB20" s="2"/>
    </row>
    <row r="21" spans="1:28" ht="57" x14ac:dyDescent="0.25">
      <c r="A21" s="285" t="s">
        <v>245</v>
      </c>
      <c r="B21" s="286" t="s">
        <v>89</v>
      </c>
      <c r="C21" s="286" t="s">
        <v>301</v>
      </c>
      <c r="D21" s="287">
        <v>3</v>
      </c>
      <c r="E21" s="286" t="s">
        <v>287</v>
      </c>
      <c r="F21" s="286" t="s">
        <v>133</v>
      </c>
      <c r="G21" s="286" t="s">
        <v>338</v>
      </c>
      <c r="H21" s="287">
        <v>6143</v>
      </c>
      <c r="I21" s="286" t="s">
        <v>304</v>
      </c>
      <c r="J21" s="286" t="s">
        <v>613</v>
      </c>
      <c r="K21" s="288" t="s">
        <v>614</v>
      </c>
      <c r="L21" s="289" t="s">
        <v>615</v>
      </c>
      <c r="M21" s="290" t="s">
        <v>292</v>
      </c>
      <c r="N21" s="291">
        <v>457496.14</v>
      </c>
      <c r="O21" s="292">
        <f t="shared" si="0"/>
        <v>457496.14</v>
      </c>
      <c r="P21" s="293"/>
      <c r="Q21" s="294" t="s">
        <v>293</v>
      </c>
      <c r="R21" s="295" t="s">
        <v>89</v>
      </c>
      <c r="S21" s="48"/>
      <c r="T21" s="48"/>
      <c r="U21" s="48"/>
      <c r="V21" s="48"/>
      <c r="W21" s="48"/>
      <c r="X21" s="48"/>
      <c r="Y21" s="48"/>
      <c r="Z21" s="2"/>
      <c r="AA21" s="2"/>
      <c r="AB21" s="2"/>
    </row>
    <row r="22" spans="1:28" ht="68.25" x14ac:dyDescent="0.25">
      <c r="A22" s="431" t="s">
        <v>245</v>
      </c>
      <c r="B22" s="432" t="s">
        <v>89</v>
      </c>
      <c r="C22" s="432" t="s">
        <v>301</v>
      </c>
      <c r="D22" s="433">
        <v>3</v>
      </c>
      <c r="E22" s="432" t="s">
        <v>287</v>
      </c>
      <c r="F22" s="432" t="s">
        <v>133</v>
      </c>
      <c r="G22" s="432" t="s">
        <v>340</v>
      </c>
      <c r="H22" s="433">
        <v>6143</v>
      </c>
      <c r="I22" s="432" t="s">
        <v>304</v>
      </c>
      <c r="J22" s="432" t="s">
        <v>616</v>
      </c>
      <c r="K22" s="288" t="s">
        <v>617</v>
      </c>
      <c r="L22" s="434" t="s">
        <v>618</v>
      </c>
      <c r="M22" s="435" t="s">
        <v>292</v>
      </c>
      <c r="N22" s="291">
        <v>345903.24</v>
      </c>
      <c r="O22" s="292">
        <f t="shared" si="0"/>
        <v>345903.24</v>
      </c>
      <c r="P22" s="436"/>
      <c r="Q22" s="294" t="s">
        <v>293</v>
      </c>
      <c r="R22" s="295" t="s">
        <v>89</v>
      </c>
      <c r="S22" s="48"/>
      <c r="T22" s="48"/>
      <c r="U22" s="48"/>
      <c r="V22" s="48"/>
      <c r="W22" s="48"/>
      <c r="X22" s="48"/>
      <c r="Y22" s="48"/>
      <c r="Z22" s="2"/>
      <c r="AA22" s="2"/>
      <c r="AB22" s="2"/>
    </row>
    <row r="23" spans="1:28" ht="79.5" x14ac:dyDescent="0.25">
      <c r="A23" s="437" t="s">
        <v>245</v>
      </c>
      <c r="B23" s="438" t="s">
        <v>89</v>
      </c>
      <c r="C23" s="438" t="s">
        <v>301</v>
      </c>
      <c r="D23" s="439">
        <v>3</v>
      </c>
      <c r="E23" s="438" t="s">
        <v>287</v>
      </c>
      <c r="F23" s="438" t="s">
        <v>133</v>
      </c>
      <c r="G23" s="438" t="s">
        <v>342</v>
      </c>
      <c r="H23" s="439">
        <v>6143</v>
      </c>
      <c r="I23" s="438" t="s">
        <v>304</v>
      </c>
      <c r="J23" s="438" t="s">
        <v>619</v>
      </c>
      <c r="K23" s="440" t="s">
        <v>620</v>
      </c>
      <c r="L23" s="441" t="s">
        <v>621</v>
      </c>
      <c r="M23" s="442" t="s">
        <v>292</v>
      </c>
      <c r="N23" s="443">
        <v>184526.15</v>
      </c>
      <c r="O23" s="292">
        <f t="shared" si="0"/>
        <v>184526.15</v>
      </c>
      <c r="P23" s="436"/>
      <c r="Q23" s="294" t="s">
        <v>293</v>
      </c>
      <c r="R23" s="295" t="s">
        <v>89</v>
      </c>
      <c r="S23" s="48"/>
      <c r="T23" s="48"/>
      <c r="U23" s="48"/>
      <c r="V23" s="48"/>
      <c r="W23" s="48"/>
      <c r="X23" s="48"/>
      <c r="Y23" s="48"/>
      <c r="Z23" s="2"/>
      <c r="AA23" s="2"/>
      <c r="AB23" s="2"/>
    </row>
    <row r="24" spans="1:28" ht="23.25" x14ac:dyDescent="0.25">
      <c r="A24" s="444" t="s">
        <v>245</v>
      </c>
      <c r="B24" s="445" t="s">
        <v>89</v>
      </c>
      <c r="C24" s="445" t="s">
        <v>301</v>
      </c>
      <c r="D24" s="446">
        <v>3</v>
      </c>
      <c r="E24" s="445" t="s">
        <v>302</v>
      </c>
      <c r="F24" s="445" t="s">
        <v>72</v>
      </c>
      <c r="G24" s="445" t="s">
        <v>344</v>
      </c>
      <c r="H24" s="447">
        <v>6141</v>
      </c>
      <c r="I24" s="445" t="s">
        <v>304</v>
      </c>
      <c r="J24" s="448" t="s">
        <v>305</v>
      </c>
      <c r="K24" s="440" t="s">
        <v>306</v>
      </c>
      <c r="L24" s="441" t="s">
        <v>307</v>
      </c>
      <c r="M24" s="442" t="s">
        <v>292</v>
      </c>
      <c r="N24" s="443">
        <v>6388775.1799999997</v>
      </c>
      <c r="O24" s="292">
        <f t="shared" si="0"/>
        <v>6388775.1799999997</v>
      </c>
      <c r="P24" s="436"/>
      <c r="Q24" s="294" t="s">
        <v>293</v>
      </c>
      <c r="R24" s="295" t="s">
        <v>89</v>
      </c>
      <c r="S24" s="48"/>
      <c r="T24" s="48"/>
      <c r="U24" s="48"/>
      <c r="V24" s="48"/>
      <c r="W24" s="48"/>
      <c r="X24" s="48"/>
      <c r="Y24" s="48"/>
      <c r="Z24" s="2"/>
      <c r="AA24" s="2"/>
      <c r="AB24" s="2"/>
    </row>
    <row r="25" spans="1:28" s="75" customFormat="1" ht="16.5" thickBot="1" x14ac:dyDescent="0.3">
      <c r="A25" s="317"/>
      <c r="B25" s="318"/>
      <c r="C25" s="318"/>
      <c r="D25" s="318"/>
      <c r="E25" s="318"/>
      <c r="F25" s="318"/>
      <c r="G25" s="318"/>
      <c r="H25" s="319"/>
      <c r="I25" s="319"/>
      <c r="J25" s="319"/>
      <c r="K25" s="320" t="s">
        <v>311</v>
      </c>
      <c r="L25" s="319"/>
      <c r="M25" s="319"/>
      <c r="N25" s="321">
        <f>SUM(N9:N24)</f>
        <v>50292775.270000003</v>
      </c>
      <c r="O25" s="322">
        <f>SUM(O9:O24)</f>
        <v>50292775.270000003</v>
      </c>
      <c r="P25" s="319"/>
      <c r="Q25" s="323"/>
      <c r="R25" s="324"/>
      <c r="S25" s="48"/>
      <c r="T25" s="48"/>
      <c r="U25" s="48"/>
      <c r="V25" s="48"/>
      <c r="W25" s="48"/>
      <c r="X25" s="48"/>
      <c r="Y25" s="48"/>
      <c r="Z25" s="2"/>
      <c r="AA25" s="2"/>
      <c r="AB25" s="2"/>
    </row>
    <row r="26" spans="1:28" s="75" customFormat="1" ht="15.75" customHeight="1" x14ac:dyDescent="0.25">
      <c r="A26" s="325"/>
      <c r="B26" s="325"/>
      <c r="C26" s="325"/>
      <c r="D26" s="325"/>
      <c r="E26" s="325"/>
      <c r="F26" s="325"/>
      <c r="G26" s="325"/>
      <c r="H26" s="326"/>
      <c r="I26" s="326"/>
      <c r="J26" s="326"/>
      <c r="K26" s="325"/>
      <c r="L26" s="326"/>
      <c r="M26" s="325"/>
      <c r="N26" s="325"/>
      <c r="O26" s="326"/>
      <c r="P26" s="325"/>
      <c r="Q26" s="325"/>
      <c r="R26" s="325"/>
      <c r="S26" s="48"/>
      <c r="T26" s="48"/>
      <c r="U26" s="48"/>
      <c r="V26" s="48"/>
      <c r="W26" s="48"/>
      <c r="X26" s="48"/>
      <c r="Y26" s="48"/>
      <c r="Z26" s="2"/>
      <c r="AA26" s="2"/>
      <c r="AB26" s="2"/>
    </row>
    <row r="27" spans="1:28" s="75" customFormat="1" ht="15.75" customHeight="1" x14ac:dyDescent="0.25">
      <c r="A27" s="281"/>
      <c r="B27" s="281"/>
      <c r="C27" s="281"/>
      <c r="D27" s="281"/>
      <c r="E27" s="281"/>
      <c r="F27" s="281"/>
      <c r="G27" s="281"/>
      <c r="H27" s="105"/>
      <c r="I27" s="105"/>
      <c r="J27" s="105"/>
      <c r="K27" s="281"/>
      <c r="L27" s="105"/>
      <c r="M27" s="281"/>
      <c r="N27" s="281"/>
      <c r="O27" s="105"/>
      <c r="P27" s="281"/>
      <c r="Q27" s="281"/>
      <c r="R27" s="281"/>
      <c r="S27" s="48"/>
      <c r="T27" s="48"/>
      <c r="U27" s="48"/>
      <c r="V27" s="48"/>
      <c r="W27" s="48"/>
      <c r="X27" s="48"/>
      <c r="Y27" s="48"/>
      <c r="Z27" s="2"/>
      <c r="AA27" s="2"/>
      <c r="AB27" s="2"/>
    </row>
    <row r="28" spans="1:28" s="75" customFormat="1" ht="15.75" customHeight="1" x14ac:dyDescent="0.25">
      <c r="A28" s="281"/>
      <c r="B28" s="281"/>
      <c r="C28" s="281"/>
      <c r="D28" s="281"/>
      <c r="E28" s="281"/>
      <c r="F28" s="281"/>
      <c r="G28" s="281"/>
      <c r="H28" s="105"/>
      <c r="I28" s="105"/>
      <c r="J28" s="105"/>
      <c r="K28" s="281"/>
      <c r="L28" s="105"/>
      <c r="M28" s="281"/>
      <c r="N28" s="281"/>
      <c r="Q28" s="281"/>
      <c r="R28" s="281"/>
      <c r="S28" s="48"/>
      <c r="T28" s="48"/>
      <c r="U28" s="48"/>
      <c r="V28" s="48"/>
      <c r="W28" s="48"/>
      <c r="X28" s="48"/>
      <c r="Y28" s="48"/>
      <c r="Z28" s="2"/>
      <c r="AA28" s="2"/>
      <c r="AB28" s="2"/>
    </row>
    <row r="29" spans="1:28" ht="15.75" customHeight="1" x14ac:dyDescent="0.25">
      <c r="A29" s="281"/>
      <c r="B29" s="281"/>
      <c r="C29" s="281"/>
      <c r="D29" s="281"/>
      <c r="E29" s="281"/>
      <c r="F29" s="281"/>
      <c r="G29" s="281"/>
      <c r="H29" s="105"/>
      <c r="I29" s="105"/>
      <c r="J29" s="105"/>
      <c r="K29" s="281"/>
      <c r="L29" s="105"/>
      <c r="M29" s="281"/>
      <c r="N29" s="281"/>
      <c r="O29" s="105"/>
      <c r="P29" s="281"/>
      <c r="Q29" s="281"/>
      <c r="R29" s="281"/>
      <c r="S29" s="48"/>
      <c r="T29" s="48"/>
      <c r="U29" s="48"/>
      <c r="V29" s="48"/>
      <c r="W29" s="48"/>
      <c r="X29" s="48"/>
      <c r="Y29" s="48"/>
      <c r="Z29" s="2"/>
      <c r="AA29" s="2"/>
      <c r="AB29" s="2"/>
    </row>
    <row r="30" spans="1:28" ht="15.75" customHeight="1" x14ac:dyDescent="0.25">
      <c r="A30" s="281"/>
      <c r="B30" s="281"/>
      <c r="C30" s="281"/>
      <c r="D30" s="281"/>
      <c r="E30" s="281"/>
      <c r="F30" s="281"/>
      <c r="G30" s="281"/>
      <c r="H30" s="105"/>
      <c r="I30" s="105"/>
      <c r="J30" s="105"/>
      <c r="K30" s="281"/>
      <c r="L30" s="105"/>
      <c r="M30" s="281"/>
      <c r="N30" s="281"/>
      <c r="O30" s="105"/>
      <c r="P30" s="281"/>
      <c r="Q30" s="281"/>
      <c r="R30" s="281"/>
      <c r="S30" s="48"/>
      <c r="T30" s="48"/>
      <c r="U30" s="48"/>
      <c r="V30" s="48"/>
      <c r="W30" s="48"/>
      <c r="X30" s="48"/>
      <c r="Y30" s="48"/>
      <c r="Z30" s="2"/>
      <c r="AA30" s="2"/>
      <c r="AB30" s="2"/>
    </row>
    <row r="31" spans="1:28" ht="15.75" customHeight="1" x14ac:dyDescent="0.25">
      <c r="A31" s="281"/>
      <c r="B31" s="281"/>
      <c r="C31" s="281"/>
      <c r="D31" s="281"/>
      <c r="E31" s="281"/>
      <c r="F31" s="281"/>
      <c r="G31" s="281"/>
      <c r="H31" s="105"/>
      <c r="I31" s="105"/>
      <c r="J31" s="105"/>
      <c r="K31" s="281"/>
      <c r="L31" s="105"/>
      <c r="M31" s="281"/>
      <c r="N31" s="281"/>
      <c r="O31" s="105"/>
      <c r="P31" s="281"/>
      <c r="Q31" s="281"/>
      <c r="R31" s="281"/>
      <c r="S31" s="48"/>
      <c r="T31" s="48"/>
      <c r="U31" s="48"/>
      <c r="V31" s="48"/>
      <c r="W31" s="48"/>
      <c r="X31" s="48"/>
      <c r="Y31" s="48"/>
      <c r="Z31" s="2"/>
      <c r="AA31" s="2"/>
      <c r="AB31" s="2"/>
    </row>
    <row r="32" spans="1:28" ht="15.75" customHeight="1" x14ac:dyDescent="0.25">
      <c r="A32" s="281"/>
      <c r="B32" s="281"/>
      <c r="C32" s="281"/>
      <c r="D32" s="281"/>
      <c r="E32" s="281"/>
      <c r="F32" s="281"/>
      <c r="G32" s="281"/>
      <c r="H32" s="105"/>
      <c r="I32" s="105"/>
      <c r="J32" s="105"/>
      <c r="K32" s="281"/>
      <c r="L32" s="105"/>
      <c r="M32" s="281"/>
      <c r="N32" s="281"/>
      <c r="O32" s="105"/>
      <c r="P32" s="281"/>
      <c r="Q32" s="281"/>
      <c r="R32" s="281"/>
      <c r="S32" s="48"/>
      <c r="T32" s="48"/>
      <c r="U32" s="48"/>
      <c r="V32" s="48"/>
      <c r="W32" s="48"/>
      <c r="X32" s="48"/>
      <c r="Y32" s="48"/>
      <c r="Z32" s="2"/>
      <c r="AA32" s="2"/>
      <c r="AB32" s="2"/>
    </row>
    <row r="33" spans="1:28" ht="15.75" customHeight="1" x14ac:dyDescent="0.25">
      <c r="A33" s="281"/>
      <c r="B33" s="281"/>
      <c r="C33" s="281"/>
      <c r="D33" s="281"/>
      <c r="E33" s="281"/>
      <c r="F33" s="281"/>
      <c r="G33" s="281"/>
      <c r="H33" s="105"/>
      <c r="I33" s="105"/>
      <c r="J33" s="105"/>
      <c r="K33" s="281"/>
      <c r="L33" s="105"/>
      <c r="M33" s="281"/>
      <c r="N33" s="281"/>
      <c r="O33" s="105"/>
      <c r="P33" s="281"/>
      <c r="Q33" s="281"/>
      <c r="R33" s="281"/>
      <c r="S33" s="48"/>
      <c r="T33" s="48"/>
      <c r="U33" s="48"/>
      <c r="V33" s="48"/>
      <c r="W33" s="48"/>
      <c r="X33" s="48"/>
      <c r="Y33" s="48"/>
      <c r="Z33" s="2"/>
      <c r="AA33" s="2"/>
      <c r="AB33" s="2"/>
    </row>
    <row r="34" spans="1:28" ht="19.5" customHeight="1" x14ac:dyDescent="0.25">
      <c r="A34" s="554" t="s">
        <v>251</v>
      </c>
      <c r="B34" s="518"/>
      <c r="C34" s="518"/>
      <c r="D34" s="518"/>
      <c r="E34" s="518"/>
      <c r="F34" s="518"/>
      <c r="G34" s="518"/>
      <c r="H34" s="518"/>
      <c r="I34" s="518"/>
      <c r="J34" s="518"/>
      <c r="K34" s="518"/>
      <c r="L34" s="518"/>
      <c r="M34" s="518"/>
      <c r="N34" s="518"/>
      <c r="O34" s="518"/>
      <c r="P34" s="518"/>
      <c r="Q34" s="518"/>
      <c r="R34" s="518"/>
      <c r="S34" s="53"/>
      <c r="T34" s="53"/>
      <c r="U34" s="53"/>
      <c r="V34" s="48"/>
      <c r="W34" s="48"/>
      <c r="X34" s="48"/>
      <c r="Y34" s="48"/>
      <c r="Z34" s="2"/>
      <c r="AA34" s="2"/>
      <c r="AB34" s="2"/>
    </row>
    <row r="35" spans="1:28" ht="19.5" customHeight="1" x14ac:dyDescent="0.25">
      <c r="A35" s="554" t="s">
        <v>253</v>
      </c>
      <c r="B35" s="518"/>
      <c r="C35" s="518"/>
      <c r="D35" s="518"/>
      <c r="E35" s="518"/>
      <c r="F35" s="518"/>
      <c r="G35" s="518"/>
      <c r="H35" s="518"/>
      <c r="I35" s="518"/>
      <c r="J35" s="518"/>
      <c r="K35" s="518"/>
      <c r="L35" s="518"/>
      <c r="M35" s="518"/>
      <c r="N35" s="518"/>
      <c r="O35" s="518"/>
      <c r="P35" s="518"/>
      <c r="Q35" s="518"/>
      <c r="R35" s="518"/>
      <c r="S35" s="53"/>
      <c r="T35" s="53"/>
      <c r="U35" s="53"/>
      <c r="V35" s="48"/>
      <c r="W35" s="48"/>
      <c r="X35" s="48"/>
      <c r="Y35" s="48"/>
      <c r="Z35" s="2"/>
      <c r="AA35" s="2"/>
      <c r="AB35" s="2"/>
    </row>
    <row r="36" spans="1:28" ht="19.5" customHeight="1" x14ac:dyDescent="0.25">
      <c r="A36" s="554" t="s">
        <v>254</v>
      </c>
      <c r="B36" s="518"/>
      <c r="C36" s="518"/>
      <c r="D36" s="518"/>
      <c r="E36" s="518"/>
      <c r="F36" s="518"/>
      <c r="G36" s="518"/>
      <c r="H36" s="518"/>
      <c r="I36" s="518"/>
      <c r="J36" s="518"/>
      <c r="K36" s="518"/>
      <c r="L36" s="518"/>
      <c r="M36" s="518"/>
      <c r="N36" s="518"/>
      <c r="O36" s="518"/>
      <c r="P36" s="518"/>
      <c r="Q36" s="518"/>
      <c r="R36" s="518"/>
      <c r="S36" s="53"/>
      <c r="T36" s="53"/>
      <c r="U36" s="53"/>
      <c r="V36" s="48"/>
      <c r="W36" s="48"/>
      <c r="X36" s="48"/>
      <c r="Y36" s="48"/>
      <c r="Z36" s="2"/>
      <c r="AA36" s="2"/>
      <c r="AB36" s="2"/>
    </row>
    <row r="37" spans="1:28" ht="19.5" customHeight="1" x14ac:dyDescent="0.25">
      <c r="A37" s="554" t="s">
        <v>255</v>
      </c>
      <c r="B37" s="518"/>
      <c r="C37" s="518"/>
      <c r="D37" s="518"/>
      <c r="E37" s="518"/>
      <c r="F37" s="518"/>
      <c r="G37" s="518"/>
      <c r="H37" s="518"/>
      <c r="I37" s="518"/>
      <c r="J37" s="518"/>
      <c r="K37" s="518"/>
      <c r="L37" s="518"/>
      <c r="M37" s="518"/>
      <c r="N37" s="518"/>
      <c r="O37" s="518"/>
      <c r="P37" s="518"/>
      <c r="Q37" s="518"/>
      <c r="R37" s="518"/>
      <c r="S37" s="53"/>
      <c r="T37" s="53"/>
      <c r="U37" s="53"/>
      <c r="V37" s="48"/>
      <c r="W37" s="48"/>
      <c r="X37" s="48"/>
      <c r="Y37" s="48"/>
      <c r="Z37" s="2"/>
      <c r="AA37" s="2"/>
      <c r="AB37" s="2"/>
    </row>
    <row r="38" spans="1:28" ht="15.75" customHeight="1" x14ac:dyDescent="0.25">
      <c r="A38" s="230"/>
      <c r="B38" s="230"/>
      <c r="C38" s="230"/>
      <c r="D38" s="230"/>
      <c r="E38" s="230"/>
      <c r="F38" s="230"/>
      <c r="G38" s="230"/>
      <c r="H38" s="231"/>
      <c r="I38" s="231"/>
      <c r="J38" s="231"/>
      <c r="K38" s="230"/>
      <c r="L38" s="231"/>
      <c r="M38" s="230"/>
      <c r="N38" s="230"/>
      <c r="O38" s="231"/>
      <c r="P38" s="230"/>
      <c r="Q38" s="230"/>
      <c r="R38" s="230"/>
      <c r="S38" s="53"/>
      <c r="T38" s="53"/>
      <c r="U38" s="53"/>
      <c r="V38" s="48"/>
      <c r="W38" s="48"/>
      <c r="X38" s="48"/>
      <c r="Y38" s="48"/>
      <c r="Z38" s="2"/>
      <c r="AA38" s="2"/>
      <c r="AB38" s="2"/>
    </row>
    <row r="39" spans="1:28" ht="16.5" customHeight="1" thickBot="1" x14ac:dyDescent="0.3">
      <c r="A39" s="230"/>
      <c r="B39" s="230"/>
      <c r="C39" s="230"/>
      <c r="D39" s="230"/>
      <c r="E39" s="230"/>
      <c r="F39" s="230"/>
      <c r="G39" s="230"/>
      <c r="H39" s="231"/>
      <c r="I39" s="231"/>
      <c r="J39" s="231"/>
      <c r="K39" s="230"/>
      <c r="L39" s="231"/>
      <c r="M39" s="230"/>
      <c r="N39" s="230"/>
      <c r="O39" s="231"/>
      <c r="P39" s="230"/>
      <c r="Q39" s="230"/>
      <c r="R39" s="230"/>
      <c r="S39" s="53"/>
      <c r="T39" s="53"/>
      <c r="U39" s="53"/>
      <c r="V39" s="48"/>
      <c r="W39" s="48"/>
      <c r="X39" s="48"/>
      <c r="Y39" s="48"/>
      <c r="Z39" s="2"/>
      <c r="AA39" s="2"/>
      <c r="AB39" s="2"/>
    </row>
    <row r="40" spans="1:28" ht="12.75" customHeight="1" x14ac:dyDescent="0.25">
      <c r="A40" s="548" t="s">
        <v>256</v>
      </c>
      <c r="B40" s="546" t="s">
        <v>259</v>
      </c>
      <c r="C40" s="546" t="s">
        <v>260</v>
      </c>
      <c r="D40" s="551" t="s">
        <v>261</v>
      </c>
      <c r="E40" s="552"/>
      <c r="F40" s="552"/>
      <c r="G40" s="552"/>
      <c r="H40" s="552"/>
      <c r="I40" s="553"/>
      <c r="J40" s="232"/>
      <c r="K40" s="559" t="s">
        <v>262</v>
      </c>
      <c r="L40" s="546" t="s">
        <v>263</v>
      </c>
      <c r="M40" s="546" t="s">
        <v>264</v>
      </c>
      <c r="N40" s="551"/>
      <c r="O40" s="552"/>
      <c r="P40" s="553"/>
      <c r="Q40" s="555" t="s">
        <v>265</v>
      </c>
      <c r="R40" s="556"/>
      <c r="S40" s="55"/>
      <c r="T40" s="55"/>
      <c r="U40" s="55"/>
      <c r="V40" s="49"/>
      <c r="W40" s="49"/>
      <c r="X40" s="49"/>
      <c r="Y40" s="49"/>
      <c r="Z40" s="2"/>
      <c r="AA40" s="2"/>
      <c r="AB40" s="2"/>
    </row>
    <row r="41" spans="1:28" ht="12.75" customHeight="1" x14ac:dyDescent="0.25">
      <c r="A41" s="549"/>
      <c r="B41" s="547"/>
      <c r="C41" s="547"/>
      <c r="D41" s="544" t="s">
        <v>268</v>
      </c>
      <c r="E41" s="544" t="s">
        <v>269</v>
      </c>
      <c r="F41" s="544" t="s">
        <v>270</v>
      </c>
      <c r="G41" s="544" t="s">
        <v>272</v>
      </c>
      <c r="H41" s="544" t="s">
        <v>273</v>
      </c>
      <c r="I41" s="539" t="s">
        <v>81</v>
      </c>
      <c r="J41" s="539" t="s">
        <v>275</v>
      </c>
      <c r="K41" s="560"/>
      <c r="L41" s="547"/>
      <c r="M41" s="547"/>
      <c r="N41" s="541"/>
      <c r="O41" s="542"/>
      <c r="P41" s="543"/>
      <c r="Q41" s="557"/>
      <c r="R41" s="558"/>
      <c r="S41" s="55"/>
      <c r="T41" s="55"/>
      <c r="U41" s="55"/>
      <c r="V41" s="49"/>
      <c r="W41" s="49"/>
      <c r="X41" s="49"/>
      <c r="Y41" s="49"/>
      <c r="Z41" s="2"/>
      <c r="AA41" s="2"/>
      <c r="AB41" s="2"/>
    </row>
    <row r="42" spans="1:28" ht="23.25" customHeight="1" thickBot="1" x14ac:dyDescent="0.3">
      <c r="A42" s="550"/>
      <c r="B42" s="545"/>
      <c r="C42" s="545"/>
      <c r="D42" s="545"/>
      <c r="E42" s="545"/>
      <c r="F42" s="545"/>
      <c r="G42" s="545"/>
      <c r="H42" s="545"/>
      <c r="I42" s="540"/>
      <c r="J42" s="540"/>
      <c r="K42" s="561"/>
      <c r="L42" s="545"/>
      <c r="M42" s="545"/>
      <c r="N42" s="233" t="s">
        <v>22</v>
      </c>
      <c r="O42" s="233" t="s">
        <v>283</v>
      </c>
      <c r="P42" s="233" t="s">
        <v>284</v>
      </c>
      <c r="Q42" s="233" t="s">
        <v>285</v>
      </c>
      <c r="R42" s="234" t="s">
        <v>286</v>
      </c>
      <c r="S42" s="55"/>
      <c r="T42" s="55"/>
      <c r="U42" s="55"/>
      <c r="V42" s="49"/>
      <c r="W42" s="49"/>
      <c r="X42" s="49"/>
      <c r="Y42" s="49"/>
      <c r="Z42" s="2"/>
      <c r="AA42" s="2"/>
      <c r="AB42" s="2"/>
    </row>
    <row r="43" spans="1:28" ht="15.75" x14ac:dyDescent="0.25">
      <c r="A43" s="220">
        <v>1</v>
      </c>
      <c r="B43" s="302">
        <v>8</v>
      </c>
      <c r="C43" s="302" t="s">
        <v>89</v>
      </c>
      <c r="D43" s="303">
        <v>3</v>
      </c>
      <c r="E43" s="302">
        <v>16</v>
      </c>
      <c r="F43" s="302" t="s">
        <v>130</v>
      </c>
      <c r="G43" s="302" t="s">
        <v>346</v>
      </c>
      <c r="H43" s="304">
        <v>5111</v>
      </c>
      <c r="I43" s="302" t="s">
        <v>321</v>
      </c>
      <c r="J43" s="302" t="s">
        <v>290</v>
      </c>
      <c r="K43" s="305" t="s">
        <v>322</v>
      </c>
      <c r="L43" s="304" t="s">
        <v>291</v>
      </c>
      <c r="M43" s="221" t="s">
        <v>292</v>
      </c>
      <c r="N43" s="306">
        <v>600000</v>
      </c>
      <c r="O43" s="235">
        <f t="shared" ref="O43:O62" si="1">N43</f>
        <v>600000</v>
      </c>
      <c r="P43" s="307"/>
      <c r="Q43" s="308" t="s">
        <v>325</v>
      </c>
      <c r="R43" s="223">
        <v>1</v>
      </c>
      <c r="S43" s="53"/>
      <c r="T43" s="56"/>
      <c r="U43" s="54"/>
      <c r="V43" s="50"/>
      <c r="W43" s="50"/>
      <c r="X43" s="48"/>
      <c r="Y43" s="48"/>
      <c r="Z43" s="2"/>
      <c r="AA43" s="2"/>
      <c r="AB43" s="2"/>
    </row>
    <row r="44" spans="1:28" ht="24.75" x14ac:dyDescent="0.25">
      <c r="A44" s="224">
        <v>1</v>
      </c>
      <c r="B44" s="298">
        <v>8</v>
      </c>
      <c r="C44" s="298" t="s">
        <v>89</v>
      </c>
      <c r="D44" s="299">
        <v>3</v>
      </c>
      <c r="E44" s="298">
        <v>16</v>
      </c>
      <c r="F44" s="298" t="s">
        <v>130</v>
      </c>
      <c r="G44" s="302" t="s">
        <v>348</v>
      </c>
      <c r="H44" s="299">
        <v>5631</v>
      </c>
      <c r="I44" s="298" t="s">
        <v>321</v>
      </c>
      <c r="J44" s="298" t="s">
        <v>290</v>
      </c>
      <c r="K44" s="296" t="s">
        <v>327</v>
      </c>
      <c r="L44" s="300" t="s">
        <v>291</v>
      </c>
      <c r="M44" s="225" t="s">
        <v>292</v>
      </c>
      <c r="N44" s="236">
        <v>65000</v>
      </c>
      <c r="O44" s="227">
        <f t="shared" si="1"/>
        <v>65000</v>
      </c>
      <c r="P44" s="228"/>
      <c r="Q44" s="237" t="s">
        <v>325</v>
      </c>
      <c r="R44" s="229">
        <v>1</v>
      </c>
      <c r="S44" s="53"/>
      <c r="T44" s="56"/>
      <c r="U44" s="54"/>
      <c r="V44" s="50"/>
      <c r="W44" s="50"/>
      <c r="X44" s="48"/>
      <c r="Y44" s="48"/>
      <c r="Z44" s="2"/>
      <c r="AA44" s="2"/>
      <c r="AB44" s="2"/>
    </row>
    <row r="45" spans="1:28" ht="36.75" x14ac:dyDescent="0.25">
      <c r="A45" s="224">
        <v>1</v>
      </c>
      <c r="B45" s="298">
        <v>8</v>
      </c>
      <c r="C45" s="298" t="s">
        <v>89</v>
      </c>
      <c r="D45" s="299">
        <v>3</v>
      </c>
      <c r="E45" s="298">
        <v>16</v>
      </c>
      <c r="F45" s="298" t="s">
        <v>130</v>
      </c>
      <c r="G45" s="302" t="s">
        <v>351</v>
      </c>
      <c r="H45" s="300">
        <v>5651</v>
      </c>
      <c r="I45" s="298" t="s">
        <v>321</v>
      </c>
      <c r="J45" s="298" t="s">
        <v>290</v>
      </c>
      <c r="K45" s="296" t="s">
        <v>331</v>
      </c>
      <c r="L45" s="300" t="s">
        <v>291</v>
      </c>
      <c r="M45" s="225" t="s">
        <v>292</v>
      </c>
      <c r="N45" s="309">
        <v>90000</v>
      </c>
      <c r="O45" s="227">
        <f t="shared" si="1"/>
        <v>90000</v>
      </c>
      <c r="P45" s="228"/>
      <c r="Q45" s="237" t="s">
        <v>325</v>
      </c>
      <c r="R45" s="229">
        <v>1</v>
      </c>
      <c r="S45" s="53"/>
      <c r="T45" s="56"/>
      <c r="U45" s="54"/>
      <c r="V45" s="50"/>
      <c r="W45" s="50"/>
      <c r="X45" s="48"/>
      <c r="Y45" s="48"/>
      <c r="Z45" s="2"/>
      <c r="AA45" s="2"/>
      <c r="AB45" s="2"/>
    </row>
    <row r="46" spans="1:28" ht="15.75" x14ac:dyDescent="0.25">
      <c r="A46" s="224">
        <v>1</v>
      </c>
      <c r="B46" s="298">
        <v>8</v>
      </c>
      <c r="C46" s="298" t="s">
        <v>89</v>
      </c>
      <c r="D46" s="299">
        <v>3</v>
      </c>
      <c r="E46" s="298">
        <v>16</v>
      </c>
      <c r="F46" s="298" t="s">
        <v>130</v>
      </c>
      <c r="G46" s="302" t="s">
        <v>353</v>
      </c>
      <c r="H46" s="299">
        <v>5151</v>
      </c>
      <c r="I46" s="298" t="s">
        <v>321</v>
      </c>
      <c r="J46" s="298" t="s">
        <v>290</v>
      </c>
      <c r="K46" s="296" t="s">
        <v>334</v>
      </c>
      <c r="L46" s="300" t="s">
        <v>291</v>
      </c>
      <c r="M46" s="225" t="s">
        <v>292</v>
      </c>
      <c r="N46" s="309">
        <f>650000+92224.73</f>
        <v>742224.73</v>
      </c>
      <c r="O46" s="227">
        <f t="shared" si="1"/>
        <v>742224.73</v>
      </c>
      <c r="P46" s="228"/>
      <c r="Q46" s="237" t="s">
        <v>325</v>
      </c>
      <c r="R46" s="229">
        <v>1</v>
      </c>
      <c r="S46" s="53"/>
      <c r="T46" s="56"/>
      <c r="U46" s="54"/>
      <c r="V46" s="50"/>
      <c r="W46" s="50"/>
      <c r="X46" s="48"/>
      <c r="Y46" s="48"/>
      <c r="Z46" s="2"/>
      <c r="AA46" s="2"/>
      <c r="AB46" s="2"/>
    </row>
    <row r="47" spans="1:28" ht="24.75" x14ac:dyDescent="0.25">
      <c r="A47" s="224">
        <v>1</v>
      </c>
      <c r="B47" s="298">
        <v>8</v>
      </c>
      <c r="C47" s="298" t="s">
        <v>89</v>
      </c>
      <c r="D47" s="299">
        <v>3</v>
      </c>
      <c r="E47" s="298">
        <v>16</v>
      </c>
      <c r="F47" s="298" t="s">
        <v>130</v>
      </c>
      <c r="G47" s="302" t="s">
        <v>355</v>
      </c>
      <c r="H47" s="299">
        <v>5671</v>
      </c>
      <c r="I47" s="298" t="s">
        <v>321</v>
      </c>
      <c r="J47" s="298" t="s">
        <v>290</v>
      </c>
      <c r="K47" s="296" t="s">
        <v>336</v>
      </c>
      <c r="L47" s="300" t="s">
        <v>291</v>
      </c>
      <c r="M47" s="225" t="s">
        <v>292</v>
      </c>
      <c r="N47" s="309">
        <v>60000</v>
      </c>
      <c r="O47" s="227">
        <f t="shared" si="1"/>
        <v>60000</v>
      </c>
      <c r="P47" s="228"/>
      <c r="Q47" s="237" t="s">
        <v>337</v>
      </c>
      <c r="R47" s="229">
        <v>1</v>
      </c>
      <c r="S47" s="53"/>
      <c r="T47" s="56"/>
      <c r="U47" s="54"/>
      <c r="V47" s="50"/>
      <c r="W47" s="50"/>
      <c r="X47" s="48"/>
      <c r="Y47" s="48"/>
      <c r="Z47" s="2"/>
      <c r="AA47" s="2"/>
      <c r="AB47" s="2"/>
    </row>
    <row r="48" spans="1:28" ht="15.75" x14ac:dyDescent="0.25">
      <c r="A48" s="224">
        <v>1</v>
      </c>
      <c r="B48" s="298">
        <v>8</v>
      </c>
      <c r="C48" s="298" t="s">
        <v>89</v>
      </c>
      <c r="D48" s="299">
        <v>3</v>
      </c>
      <c r="E48" s="298">
        <v>16</v>
      </c>
      <c r="F48" s="298" t="s">
        <v>130</v>
      </c>
      <c r="G48" s="302" t="s">
        <v>360</v>
      </c>
      <c r="H48" s="300">
        <v>5662</v>
      </c>
      <c r="I48" s="298" t="s">
        <v>321</v>
      </c>
      <c r="J48" s="298" t="s">
        <v>290</v>
      </c>
      <c r="K48" s="296" t="s">
        <v>339</v>
      </c>
      <c r="L48" s="297" t="s">
        <v>291</v>
      </c>
      <c r="M48" s="225" t="s">
        <v>292</v>
      </c>
      <c r="N48" s="236">
        <v>75000</v>
      </c>
      <c r="O48" s="227">
        <f t="shared" si="1"/>
        <v>75000</v>
      </c>
      <c r="P48" s="228"/>
      <c r="Q48" s="237" t="s">
        <v>337</v>
      </c>
      <c r="R48" s="229">
        <v>1</v>
      </c>
      <c r="S48" s="53"/>
      <c r="T48" s="56"/>
      <c r="U48" s="54"/>
      <c r="V48" s="50"/>
      <c r="W48" s="50"/>
      <c r="X48" s="48"/>
      <c r="Y48" s="48"/>
      <c r="Z48" s="2"/>
      <c r="AA48" s="2"/>
      <c r="AB48" s="2"/>
    </row>
    <row r="49" spans="1:28" ht="24.75" x14ac:dyDescent="0.25">
      <c r="A49" s="224">
        <v>1</v>
      </c>
      <c r="B49" s="298">
        <v>8</v>
      </c>
      <c r="C49" s="298" t="s">
        <v>89</v>
      </c>
      <c r="D49" s="299">
        <v>3</v>
      </c>
      <c r="E49" s="298">
        <v>16</v>
      </c>
      <c r="F49" s="298" t="s">
        <v>130</v>
      </c>
      <c r="G49" s="302" t="s">
        <v>362</v>
      </c>
      <c r="H49" s="299">
        <v>5672</v>
      </c>
      <c r="I49" s="298" t="s">
        <v>321</v>
      </c>
      <c r="J49" s="298" t="s">
        <v>290</v>
      </c>
      <c r="K49" s="296" t="s">
        <v>341</v>
      </c>
      <c r="L49" s="297" t="s">
        <v>291</v>
      </c>
      <c r="M49" s="225" t="s">
        <v>292</v>
      </c>
      <c r="N49" s="309">
        <v>30000</v>
      </c>
      <c r="O49" s="227">
        <f t="shared" si="1"/>
        <v>30000</v>
      </c>
      <c r="P49" s="228"/>
      <c r="Q49" s="237" t="s">
        <v>337</v>
      </c>
      <c r="R49" s="229">
        <v>1</v>
      </c>
      <c r="S49" s="53"/>
      <c r="T49" s="56"/>
      <c r="U49" s="54"/>
      <c r="V49" s="50"/>
      <c r="W49" s="50"/>
      <c r="X49" s="48"/>
      <c r="Y49" s="48"/>
      <c r="Z49" s="2"/>
      <c r="AA49" s="2"/>
      <c r="AB49" s="2"/>
    </row>
    <row r="50" spans="1:28" ht="24.75" x14ac:dyDescent="0.25">
      <c r="A50" s="224">
        <v>1</v>
      </c>
      <c r="B50" s="298">
        <v>8</v>
      </c>
      <c r="C50" s="298" t="s">
        <v>89</v>
      </c>
      <c r="D50" s="299">
        <v>3</v>
      </c>
      <c r="E50" s="298">
        <v>16</v>
      </c>
      <c r="F50" s="298" t="s">
        <v>130</v>
      </c>
      <c r="G50" s="302" t="s">
        <v>364</v>
      </c>
      <c r="H50" s="300">
        <v>5311</v>
      </c>
      <c r="I50" s="298" t="s">
        <v>321</v>
      </c>
      <c r="J50" s="298" t="s">
        <v>290</v>
      </c>
      <c r="K50" s="296" t="s">
        <v>343</v>
      </c>
      <c r="L50" s="297" t="s">
        <v>291</v>
      </c>
      <c r="M50" s="225" t="s">
        <v>292</v>
      </c>
      <c r="N50" s="309">
        <v>150000</v>
      </c>
      <c r="O50" s="227">
        <f t="shared" si="1"/>
        <v>150000</v>
      </c>
      <c r="P50" s="228"/>
      <c r="Q50" s="237" t="s">
        <v>337</v>
      </c>
      <c r="R50" s="229">
        <v>1</v>
      </c>
      <c r="S50" s="53"/>
      <c r="T50" s="56"/>
      <c r="U50" s="54"/>
      <c r="V50" s="50"/>
      <c r="W50" s="50"/>
      <c r="X50" s="48"/>
      <c r="Y50" s="48"/>
      <c r="Z50" s="2"/>
      <c r="AA50" s="2"/>
      <c r="AB50" s="2"/>
    </row>
    <row r="51" spans="1:28" ht="24.75" x14ac:dyDescent="0.25">
      <c r="A51" s="224">
        <v>1</v>
      </c>
      <c r="B51" s="298">
        <v>8</v>
      </c>
      <c r="C51" s="298" t="s">
        <v>89</v>
      </c>
      <c r="D51" s="299">
        <v>3</v>
      </c>
      <c r="E51" s="298">
        <v>16</v>
      </c>
      <c r="F51" s="298" t="s">
        <v>130</v>
      </c>
      <c r="G51" s="302" t="s">
        <v>366</v>
      </c>
      <c r="H51" s="300">
        <v>5621</v>
      </c>
      <c r="I51" s="298" t="s">
        <v>321</v>
      </c>
      <c r="J51" s="298" t="s">
        <v>290</v>
      </c>
      <c r="K51" s="296" t="s">
        <v>345</v>
      </c>
      <c r="L51" s="297" t="s">
        <v>291</v>
      </c>
      <c r="M51" s="225" t="s">
        <v>292</v>
      </c>
      <c r="N51" s="309">
        <v>35000</v>
      </c>
      <c r="O51" s="227">
        <f t="shared" si="1"/>
        <v>35000</v>
      </c>
      <c r="P51" s="228"/>
      <c r="Q51" s="237" t="s">
        <v>337</v>
      </c>
      <c r="R51" s="229">
        <v>1</v>
      </c>
      <c r="S51" s="53"/>
      <c r="T51" s="56"/>
      <c r="U51" s="54"/>
      <c r="V51" s="50"/>
      <c r="W51" s="50"/>
      <c r="X51" s="48"/>
      <c r="Y51" s="48"/>
      <c r="Z51" s="2"/>
      <c r="AA51" s="2"/>
      <c r="AB51" s="2"/>
    </row>
    <row r="52" spans="1:28" ht="24.75" x14ac:dyDescent="0.25">
      <c r="A52" s="224">
        <v>1</v>
      </c>
      <c r="B52" s="298">
        <v>8</v>
      </c>
      <c r="C52" s="298" t="s">
        <v>89</v>
      </c>
      <c r="D52" s="299">
        <v>3</v>
      </c>
      <c r="E52" s="298">
        <v>16</v>
      </c>
      <c r="F52" s="298" t="s">
        <v>130</v>
      </c>
      <c r="G52" s="302" t="s">
        <v>368</v>
      </c>
      <c r="H52" s="299">
        <v>5661</v>
      </c>
      <c r="I52" s="298" t="s">
        <v>321</v>
      </c>
      <c r="J52" s="298" t="s">
        <v>290</v>
      </c>
      <c r="K52" s="296" t="s">
        <v>347</v>
      </c>
      <c r="L52" s="300" t="s">
        <v>291</v>
      </c>
      <c r="M52" s="225" t="s">
        <v>292</v>
      </c>
      <c r="N52" s="309">
        <v>100000</v>
      </c>
      <c r="O52" s="227">
        <f t="shared" si="1"/>
        <v>100000</v>
      </c>
      <c r="P52" s="228"/>
      <c r="Q52" s="237" t="s">
        <v>337</v>
      </c>
      <c r="R52" s="229">
        <v>1</v>
      </c>
      <c r="S52" s="53"/>
      <c r="T52" s="56"/>
      <c r="U52" s="54"/>
      <c r="V52" s="50"/>
      <c r="W52" s="50"/>
      <c r="X52" s="48"/>
      <c r="Y52" s="48"/>
      <c r="Z52" s="2"/>
      <c r="AA52" s="2"/>
      <c r="AB52" s="2"/>
    </row>
    <row r="53" spans="1:28" ht="24.75" x14ac:dyDescent="0.25">
      <c r="A53" s="224">
        <v>1</v>
      </c>
      <c r="B53" s="298">
        <v>8</v>
      </c>
      <c r="C53" s="298" t="s">
        <v>89</v>
      </c>
      <c r="D53" s="299">
        <v>3</v>
      </c>
      <c r="E53" s="298">
        <v>16</v>
      </c>
      <c r="F53" s="298" t="s">
        <v>130</v>
      </c>
      <c r="G53" s="302" t="s">
        <v>622</v>
      </c>
      <c r="H53" s="299">
        <v>5291</v>
      </c>
      <c r="I53" s="298" t="s">
        <v>321</v>
      </c>
      <c r="J53" s="298" t="s">
        <v>290</v>
      </c>
      <c r="K53" s="296" t="s">
        <v>349</v>
      </c>
      <c r="L53" s="300" t="s">
        <v>291</v>
      </c>
      <c r="M53" s="225" t="s">
        <v>292</v>
      </c>
      <c r="N53" s="309">
        <v>25000</v>
      </c>
      <c r="O53" s="227">
        <f t="shared" si="1"/>
        <v>25000</v>
      </c>
      <c r="P53" s="228"/>
      <c r="Q53" s="237" t="s">
        <v>337</v>
      </c>
      <c r="R53" s="229">
        <v>1</v>
      </c>
      <c r="S53" s="53"/>
      <c r="T53" s="53"/>
      <c r="U53" s="53"/>
      <c r="V53" s="48"/>
      <c r="W53" s="48"/>
      <c r="X53" s="48"/>
      <c r="Y53" s="48"/>
      <c r="Z53" s="2"/>
      <c r="AA53" s="2"/>
      <c r="AB53" s="2"/>
    </row>
    <row r="54" spans="1:28" ht="24.75" x14ac:dyDescent="0.25">
      <c r="A54" s="224">
        <v>1</v>
      </c>
      <c r="B54" s="298">
        <v>8</v>
      </c>
      <c r="C54" s="298" t="s">
        <v>89</v>
      </c>
      <c r="D54" s="299">
        <v>3</v>
      </c>
      <c r="E54" s="298" t="s">
        <v>350</v>
      </c>
      <c r="F54" s="298" t="s">
        <v>130</v>
      </c>
      <c r="G54" s="302" t="s">
        <v>623</v>
      </c>
      <c r="H54" s="299">
        <v>5971</v>
      </c>
      <c r="I54" s="298" t="s">
        <v>321</v>
      </c>
      <c r="J54" s="298" t="s">
        <v>290</v>
      </c>
      <c r="K54" s="296" t="s">
        <v>352</v>
      </c>
      <c r="L54" s="300" t="s">
        <v>291</v>
      </c>
      <c r="M54" s="225" t="s">
        <v>292</v>
      </c>
      <c r="N54" s="309">
        <v>300000</v>
      </c>
      <c r="O54" s="227">
        <f t="shared" si="1"/>
        <v>300000</v>
      </c>
      <c r="P54" s="228"/>
      <c r="Q54" s="237" t="s">
        <v>337</v>
      </c>
      <c r="R54" s="229">
        <v>1</v>
      </c>
      <c r="S54" s="53"/>
      <c r="T54" s="56"/>
      <c r="U54" s="54"/>
      <c r="V54" s="50"/>
      <c r="W54" s="50"/>
      <c r="X54" s="48"/>
      <c r="Y54" s="48"/>
      <c r="Z54" s="2"/>
      <c r="AA54" s="2"/>
      <c r="AB54" s="2"/>
    </row>
    <row r="55" spans="1:28" ht="24.75" x14ac:dyDescent="0.25">
      <c r="A55" s="224">
        <v>1</v>
      </c>
      <c r="B55" s="298">
        <v>8</v>
      </c>
      <c r="C55" s="298" t="s">
        <v>89</v>
      </c>
      <c r="D55" s="299">
        <v>3</v>
      </c>
      <c r="E55" s="298" t="s">
        <v>350</v>
      </c>
      <c r="F55" s="298" t="s">
        <v>130</v>
      </c>
      <c r="G55" s="302" t="s">
        <v>624</v>
      </c>
      <c r="H55" s="299">
        <v>5611</v>
      </c>
      <c r="I55" s="298" t="s">
        <v>321</v>
      </c>
      <c r="J55" s="298" t="s">
        <v>290</v>
      </c>
      <c r="K55" s="296" t="s">
        <v>354</v>
      </c>
      <c r="L55" s="297" t="s">
        <v>291</v>
      </c>
      <c r="M55" s="225" t="s">
        <v>292</v>
      </c>
      <c r="N55" s="309">
        <v>80000</v>
      </c>
      <c r="O55" s="227">
        <f t="shared" si="1"/>
        <v>80000</v>
      </c>
      <c r="P55" s="228"/>
      <c r="Q55" s="237" t="s">
        <v>337</v>
      </c>
      <c r="R55" s="229">
        <v>1</v>
      </c>
      <c r="S55" s="53"/>
      <c r="T55" s="53"/>
      <c r="U55" s="53"/>
      <c r="V55" s="48"/>
      <c r="W55" s="48"/>
      <c r="X55" s="48"/>
      <c r="Y55" s="48"/>
      <c r="Z55" s="2"/>
      <c r="AA55" s="2"/>
      <c r="AB55" s="2"/>
    </row>
    <row r="56" spans="1:28" ht="60.75" x14ac:dyDescent="0.25">
      <c r="A56" s="224">
        <v>1</v>
      </c>
      <c r="B56" s="298">
        <v>8</v>
      </c>
      <c r="C56" s="298" t="s">
        <v>89</v>
      </c>
      <c r="D56" s="299">
        <v>3</v>
      </c>
      <c r="E56" s="298" t="s">
        <v>350</v>
      </c>
      <c r="F56" s="298" t="s">
        <v>130</v>
      </c>
      <c r="G56" s="302" t="s">
        <v>625</v>
      </c>
      <c r="H56" s="299">
        <v>5641</v>
      </c>
      <c r="I56" s="298" t="s">
        <v>321</v>
      </c>
      <c r="J56" s="298" t="s">
        <v>290</v>
      </c>
      <c r="K56" s="296" t="s">
        <v>357</v>
      </c>
      <c r="L56" s="300" t="s">
        <v>291</v>
      </c>
      <c r="M56" s="225" t="s">
        <v>292</v>
      </c>
      <c r="N56" s="309">
        <v>180000</v>
      </c>
      <c r="O56" s="222">
        <f t="shared" si="1"/>
        <v>180000</v>
      </c>
      <c r="P56" s="228"/>
      <c r="Q56" s="237" t="s">
        <v>337</v>
      </c>
      <c r="R56" s="229">
        <v>1</v>
      </c>
      <c r="S56" s="53"/>
      <c r="T56" s="53"/>
      <c r="U56" s="53"/>
      <c r="V56" s="48"/>
      <c r="W56" s="48"/>
      <c r="X56" s="48"/>
      <c r="Y56" s="48"/>
      <c r="Z56" s="2"/>
      <c r="AA56" s="2"/>
      <c r="AB56" s="2"/>
    </row>
    <row r="57" spans="1:28" ht="24.75" x14ac:dyDescent="0.25">
      <c r="A57" s="224">
        <v>1</v>
      </c>
      <c r="B57" s="298">
        <v>8</v>
      </c>
      <c r="C57" s="298" t="s">
        <v>89</v>
      </c>
      <c r="D57" s="299">
        <v>3</v>
      </c>
      <c r="E57" s="298" t="s">
        <v>350</v>
      </c>
      <c r="F57" s="298" t="s">
        <v>130</v>
      </c>
      <c r="G57" s="302" t="s">
        <v>626</v>
      </c>
      <c r="H57" s="299">
        <v>5231</v>
      </c>
      <c r="I57" s="298" t="s">
        <v>321</v>
      </c>
      <c r="J57" s="298" t="s">
        <v>290</v>
      </c>
      <c r="K57" s="296" t="s">
        <v>361</v>
      </c>
      <c r="L57" s="300" t="s">
        <v>291</v>
      </c>
      <c r="M57" s="225" t="s">
        <v>292</v>
      </c>
      <c r="N57" s="236">
        <v>50000</v>
      </c>
      <c r="O57" s="227">
        <f t="shared" si="1"/>
        <v>50000</v>
      </c>
      <c r="P57" s="228"/>
      <c r="Q57" s="237" t="s">
        <v>337</v>
      </c>
      <c r="R57" s="229">
        <v>1</v>
      </c>
      <c r="S57" s="53"/>
      <c r="T57" s="53"/>
      <c r="U57" s="53"/>
      <c r="V57" s="48"/>
      <c r="W57" s="48"/>
      <c r="X57" s="48"/>
      <c r="Y57" s="48"/>
      <c r="Z57" s="2"/>
      <c r="AA57" s="2"/>
      <c r="AB57" s="2"/>
    </row>
    <row r="58" spans="1:28" ht="24.75" x14ac:dyDescent="0.25">
      <c r="A58" s="224">
        <v>1</v>
      </c>
      <c r="B58" s="298">
        <v>8</v>
      </c>
      <c r="C58" s="298" t="s">
        <v>89</v>
      </c>
      <c r="D58" s="299">
        <v>3</v>
      </c>
      <c r="E58" s="298" t="s">
        <v>350</v>
      </c>
      <c r="F58" s="298" t="s">
        <v>130</v>
      </c>
      <c r="G58" s="302" t="s">
        <v>627</v>
      </c>
      <c r="H58" s="299">
        <v>5211</v>
      </c>
      <c r="I58" s="298" t="s">
        <v>321</v>
      </c>
      <c r="J58" s="298" t="s">
        <v>290</v>
      </c>
      <c r="K58" s="296" t="s">
        <v>363</v>
      </c>
      <c r="L58" s="300" t="s">
        <v>291</v>
      </c>
      <c r="M58" s="225" t="s">
        <v>292</v>
      </c>
      <c r="N58" s="309">
        <v>65000</v>
      </c>
      <c r="O58" s="227">
        <f t="shared" si="1"/>
        <v>65000</v>
      </c>
      <c r="P58" s="228"/>
      <c r="Q58" s="237" t="s">
        <v>337</v>
      </c>
      <c r="R58" s="229">
        <v>1</v>
      </c>
      <c r="S58" s="53"/>
      <c r="T58" s="53"/>
      <c r="U58" s="53"/>
      <c r="V58" s="48"/>
      <c r="W58" s="48"/>
      <c r="X58" s="48"/>
      <c r="Y58" s="48"/>
      <c r="Z58" s="2"/>
      <c r="AA58" s="2"/>
      <c r="AB58" s="2"/>
    </row>
    <row r="59" spans="1:28" ht="15.75" x14ac:dyDescent="0.25">
      <c r="A59" s="224">
        <v>1</v>
      </c>
      <c r="B59" s="298">
        <v>8</v>
      </c>
      <c r="C59" s="298" t="s">
        <v>89</v>
      </c>
      <c r="D59" s="299">
        <v>3</v>
      </c>
      <c r="E59" s="298" t="s">
        <v>350</v>
      </c>
      <c r="F59" s="298" t="s">
        <v>130</v>
      </c>
      <c r="G59" s="302" t="s">
        <v>628</v>
      </c>
      <c r="H59" s="299">
        <v>5911</v>
      </c>
      <c r="I59" s="298" t="s">
        <v>321</v>
      </c>
      <c r="J59" s="298" t="s">
        <v>290</v>
      </c>
      <c r="K59" s="296" t="s">
        <v>365</v>
      </c>
      <c r="L59" s="300" t="s">
        <v>291</v>
      </c>
      <c r="M59" s="225" t="s">
        <v>292</v>
      </c>
      <c r="N59" s="309">
        <v>150000</v>
      </c>
      <c r="O59" s="227">
        <f t="shared" si="1"/>
        <v>150000</v>
      </c>
      <c r="P59" s="228"/>
      <c r="Q59" s="237" t="s">
        <v>337</v>
      </c>
      <c r="R59" s="229">
        <v>1</v>
      </c>
      <c r="S59" s="53"/>
      <c r="T59" s="53"/>
      <c r="U59" s="53"/>
      <c r="V59" s="48"/>
      <c r="W59" s="48"/>
      <c r="X59" s="48"/>
      <c r="Y59" s="48"/>
      <c r="Z59" s="2"/>
      <c r="AA59" s="2"/>
      <c r="AB59" s="2"/>
    </row>
    <row r="60" spans="1:28" ht="15.75" x14ac:dyDescent="0.25">
      <c r="A60" s="224">
        <v>1</v>
      </c>
      <c r="B60" s="298">
        <v>8</v>
      </c>
      <c r="C60" s="298" t="s">
        <v>89</v>
      </c>
      <c r="D60" s="299">
        <v>3</v>
      </c>
      <c r="E60" s="298" t="s">
        <v>350</v>
      </c>
      <c r="F60" s="298" t="s">
        <v>130</v>
      </c>
      <c r="G60" s="302" t="s">
        <v>401</v>
      </c>
      <c r="H60" s="299">
        <v>5191</v>
      </c>
      <c r="I60" s="298" t="s">
        <v>321</v>
      </c>
      <c r="J60" s="298" t="s">
        <v>290</v>
      </c>
      <c r="K60" s="296" t="s">
        <v>367</v>
      </c>
      <c r="L60" s="300" t="s">
        <v>291</v>
      </c>
      <c r="M60" s="225" t="s">
        <v>292</v>
      </c>
      <c r="N60" s="226">
        <v>350000</v>
      </c>
      <c r="O60" s="227">
        <f t="shared" si="1"/>
        <v>350000</v>
      </c>
      <c r="P60" s="228"/>
      <c r="Q60" s="237" t="s">
        <v>337</v>
      </c>
      <c r="R60" s="229" t="s">
        <v>89</v>
      </c>
      <c r="S60" s="53"/>
      <c r="T60" s="53"/>
      <c r="U60" s="53"/>
      <c r="V60" s="48"/>
      <c r="W60" s="48"/>
      <c r="X60" s="48"/>
      <c r="Y60" s="48"/>
      <c r="Z60" s="2"/>
      <c r="AA60" s="2"/>
      <c r="AB60" s="2"/>
    </row>
    <row r="61" spans="1:28" s="58" customFormat="1" ht="24.75" x14ac:dyDescent="0.25">
      <c r="A61" s="224">
        <v>1</v>
      </c>
      <c r="B61" s="298">
        <v>8</v>
      </c>
      <c r="C61" s="298" t="s">
        <v>89</v>
      </c>
      <c r="D61" s="299">
        <v>3</v>
      </c>
      <c r="E61" s="298" t="s">
        <v>350</v>
      </c>
      <c r="F61" s="298" t="s">
        <v>130</v>
      </c>
      <c r="G61" s="302" t="s">
        <v>405</v>
      </c>
      <c r="H61" s="299">
        <v>5411</v>
      </c>
      <c r="I61" s="298" t="s">
        <v>321</v>
      </c>
      <c r="J61" s="298" t="s">
        <v>290</v>
      </c>
      <c r="K61" s="296" t="s">
        <v>369</v>
      </c>
      <c r="L61" s="300" t="s">
        <v>291</v>
      </c>
      <c r="M61" s="225" t="s">
        <v>292</v>
      </c>
      <c r="N61" s="226">
        <v>500000</v>
      </c>
      <c r="O61" s="227">
        <f t="shared" si="1"/>
        <v>500000</v>
      </c>
      <c r="P61" s="228"/>
      <c r="Q61" s="237" t="s">
        <v>337</v>
      </c>
      <c r="R61" s="229">
        <v>1</v>
      </c>
      <c r="S61" s="53"/>
      <c r="T61" s="53"/>
      <c r="U61" s="53"/>
      <c r="V61" s="48"/>
      <c r="W61" s="48"/>
      <c r="X61" s="48"/>
      <c r="Y61" s="48"/>
      <c r="Z61" s="2"/>
      <c r="AA61" s="2"/>
      <c r="AB61" s="2"/>
    </row>
    <row r="62" spans="1:28" ht="24.75" x14ac:dyDescent="0.25">
      <c r="A62" s="224">
        <v>1</v>
      </c>
      <c r="B62" s="298">
        <v>8</v>
      </c>
      <c r="C62" s="298" t="s">
        <v>89</v>
      </c>
      <c r="D62" s="299">
        <v>3</v>
      </c>
      <c r="E62" s="298" t="s">
        <v>350</v>
      </c>
      <c r="F62" s="298" t="s">
        <v>130</v>
      </c>
      <c r="G62" s="310" t="s">
        <v>629</v>
      </c>
      <c r="H62" s="311">
        <v>5321</v>
      </c>
      <c r="I62" s="312" t="s">
        <v>321</v>
      </c>
      <c r="J62" s="312" t="s">
        <v>290</v>
      </c>
      <c r="K62" s="313" t="s">
        <v>630</v>
      </c>
      <c r="L62" s="300" t="s">
        <v>291</v>
      </c>
      <c r="M62" s="225" t="s">
        <v>292</v>
      </c>
      <c r="N62" s="226">
        <v>60000</v>
      </c>
      <c r="O62" s="227">
        <f t="shared" si="1"/>
        <v>60000</v>
      </c>
      <c r="P62" s="228"/>
      <c r="Q62" s="237" t="s">
        <v>337</v>
      </c>
      <c r="R62" s="229">
        <v>1</v>
      </c>
      <c r="S62" s="53"/>
      <c r="T62" s="53"/>
      <c r="U62" s="53"/>
      <c r="V62" s="48"/>
      <c r="W62" s="48"/>
      <c r="X62" s="48"/>
      <c r="Y62" s="48"/>
      <c r="Z62" s="2"/>
      <c r="AA62" s="2"/>
      <c r="AB62" s="2"/>
    </row>
    <row r="63" spans="1:28" ht="16.5" thickBot="1" x14ac:dyDescent="0.3">
      <c r="A63" s="238"/>
      <c r="B63" s="239"/>
      <c r="C63" s="239"/>
      <c r="D63" s="239"/>
      <c r="E63" s="239"/>
      <c r="F63" s="239"/>
      <c r="G63" s="239"/>
      <c r="H63" s="240"/>
      <c r="I63" s="240"/>
      <c r="J63" s="240"/>
      <c r="K63" s="301" t="s">
        <v>311</v>
      </c>
      <c r="L63" s="240"/>
      <c r="M63" s="240"/>
      <c r="N63" s="241">
        <f>SUM(N43:N62)</f>
        <v>3707224.73</v>
      </c>
      <c r="O63" s="241">
        <f>SUM(O43:O62)</f>
        <v>3707224.73</v>
      </c>
      <c r="P63" s="240"/>
      <c r="Q63" s="240"/>
      <c r="R63" s="242"/>
      <c r="S63" s="53"/>
      <c r="T63" s="53"/>
      <c r="U63" s="53"/>
      <c r="V63" s="48"/>
      <c r="W63" s="48"/>
      <c r="X63" s="48"/>
      <c r="Y63" s="48"/>
      <c r="Z63" s="2"/>
      <c r="AA63" s="2"/>
      <c r="AB63" s="2"/>
    </row>
    <row r="64" spans="1:28" ht="15.75" x14ac:dyDescent="0.25">
      <c r="A64" s="231"/>
      <c r="B64" s="231"/>
      <c r="C64" s="231"/>
      <c r="D64" s="231"/>
      <c r="E64" s="231"/>
      <c r="F64" s="231"/>
      <c r="G64" s="231"/>
      <c r="H64" s="231"/>
      <c r="I64" s="231"/>
      <c r="J64" s="231"/>
      <c r="K64" s="231"/>
      <c r="L64" s="231"/>
      <c r="M64" s="231"/>
      <c r="N64" s="231"/>
      <c r="O64" s="231"/>
      <c r="P64" s="231"/>
      <c r="Q64" s="231"/>
      <c r="R64" s="231"/>
      <c r="S64" s="53"/>
      <c r="T64" s="53"/>
      <c r="U64" s="53"/>
      <c r="V64" s="48"/>
      <c r="W64" s="48"/>
      <c r="X64" s="48"/>
      <c r="Y64" s="48"/>
      <c r="Z64" s="2"/>
      <c r="AA64" s="2"/>
      <c r="AB64" s="2"/>
    </row>
    <row r="65" spans="1:28" ht="15.75" x14ac:dyDescent="0.25">
      <c r="A65" s="231"/>
      <c r="B65" s="231"/>
      <c r="C65" s="231"/>
      <c r="D65" s="231"/>
      <c r="E65" s="231"/>
      <c r="F65" s="231"/>
      <c r="G65" s="231"/>
      <c r="H65" s="231"/>
      <c r="I65" s="231"/>
      <c r="J65" s="231"/>
      <c r="K65" s="231"/>
      <c r="L65" s="231"/>
      <c r="M65" s="231"/>
      <c r="N65" s="243"/>
      <c r="O65" s="231"/>
      <c r="P65" s="231"/>
      <c r="Q65" s="231"/>
      <c r="R65" s="231"/>
      <c r="S65" s="53"/>
      <c r="T65" s="53"/>
      <c r="U65" s="53"/>
      <c r="V65" s="48"/>
      <c r="W65" s="48"/>
      <c r="X65" s="48"/>
      <c r="Y65" s="48"/>
      <c r="Z65" s="2"/>
      <c r="AA65" s="2"/>
      <c r="AB65" s="2"/>
    </row>
    <row r="66" spans="1:28" ht="15.75" x14ac:dyDescent="0.25">
      <c r="A66" s="231"/>
      <c r="B66" s="231"/>
      <c r="C66" s="231"/>
      <c r="D66" s="231"/>
      <c r="E66" s="231"/>
      <c r="F66" s="231"/>
      <c r="G66" s="231"/>
      <c r="H66" s="231"/>
      <c r="I66" s="231"/>
      <c r="J66" s="231"/>
      <c r="K66" s="231"/>
      <c r="L66" s="231"/>
      <c r="M66" s="231"/>
      <c r="N66" s="243"/>
      <c r="O66" s="105"/>
      <c r="P66" s="281"/>
      <c r="Q66" s="231"/>
      <c r="R66" s="231"/>
      <c r="S66" s="53"/>
      <c r="T66" s="53"/>
      <c r="U66" s="53"/>
      <c r="V66" s="48"/>
      <c r="W66" s="48"/>
      <c r="X66" s="48"/>
      <c r="Y66" s="48"/>
      <c r="Z66" s="2"/>
      <c r="AA66" s="2"/>
      <c r="AB66" s="2"/>
    </row>
    <row r="67" spans="1:28" ht="15.75" x14ac:dyDescent="0.25">
      <c r="A67" s="231"/>
      <c r="B67" s="231"/>
      <c r="C67" s="231"/>
      <c r="D67" s="231"/>
      <c r="E67" s="231"/>
      <c r="F67" s="231"/>
      <c r="G67" s="231"/>
      <c r="H67" s="231"/>
      <c r="I67" s="231"/>
      <c r="J67" s="231"/>
      <c r="K67" s="231"/>
      <c r="L67" s="231"/>
      <c r="M67" s="231"/>
      <c r="N67" s="243"/>
      <c r="O67" s="243"/>
      <c r="Q67" s="231"/>
      <c r="R67" s="231"/>
      <c r="S67" s="53"/>
      <c r="T67" s="53"/>
      <c r="U67" s="53"/>
      <c r="V67" s="48"/>
      <c r="W67" s="48"/>
      <c r="X67" s="48"/>
      <c r="Y67" s="48"/>
      <c r="Z67" s="2"/>
      <c r="AA67" s="2"/>
      <c r="AB67" s="2"/>
    </row>
    <row r="68" spans="1:28" ht="15.75" x14ac:dyDescent="0.25">
      <c r="A68" s="231"/>
      <c r="B68" s="231"/>
      <c r="C68" s="231"/>
      <c r="D68" s="231"/>
      <c r="E68" s="231"/>
      <c r="F68" s="231"/>
      <c r="G68" s="231"/>
      <c r="H68" s="231"/>
      <c r="I68" s="231"/>
      <c r="J68" s="231"/>
      <c r="K68" s="231"/>
      <c r="L68" s="231"/>
      <c r="M68" s="231"/>
      <c r="N68" s="243"/>
      <c r="O68" s="243"/>
      <c r="P68" s="231"/>
      <c r="Q68" s="231"/>
      <c r="R68" s="231"/>
      <c r="S68" s="53"/>
      <c r="T68" s="53"/>
      <c r="U68" s="53"/>
      <c r="V68" s="48"/>
      <c r="W68" s="48"/>
      <c r="X68" s="48"/>
      <c r="Y68" s="48"/>
      <c r="Z68" s="2"/>
      <c r="AA68" s="2"/>
      <c r="AB68" s="2"/>
    </row>
    <row r="69" spans="1:28" ht="15.75" x14ac:dyDescent="0.25">
      <c r="A69" s="231"/>
      <c r="B69" s="231"/>
      <c r="C69" s="231"/>
      <c r="D69" s="231"/>
      <c r="E69" s="231"/>
      <c r="F69" s="231"/>
      <c r="G69" s="231"/>
      <c r="H69" s="231"/>
      <c r="I69" s="231"/>
      <c r="J69" s="231"/>
      <c r="K69" s="231"/>
      <c r="L69" s="231"/>
      <c r="M69" s="231"/>
      <c r="N69" s="231"/>
      <c r="O69" s="231"/>
      <c r="P69" s="231"/>
      <c r="Q69" s="231"/>
      <c r="R69" s="231"/>
      <c r="S69" s="53"/>
      <c r="T69" s="53"/>
      <c r="U69" s="53"/>
      <c r="V69" s="48"/>
      <c r="W69" s="48"/>
      <c r="X69" s="48"/>
      <c r="Y69" s="48"/>
      <c r="Z69" s="2"/>
      <c r="AA69" s="2"/>
      <c r="AB69" s="2"/>
    </row>
    <row r="70" spans="1:28" ht="15.75" x14ac:dyDescent="0.25">
      <c r="A70" s="231"/>
      <c r="B70" s="231"/>
      <c r="C70" s="231"/>
      <c r="D70" s="231"/>
      <c r="E70" s="231"/>
      <c r="F70" s="231"/>
      <c r="G70" s="231"/>
      <c r="H70" s="231"/>
      <c r="I70" s="231"/>
      <c r="J70" s="231"/>
      <c r="K70" s="231"/>
      <c r="L70" s="231"/>
      <c r="M70" s="231"/>
      <c r="N70" s="231"/>
      <c r="O70" s="231"/>
      <c r="P70" s="231"/>
      <c r="Q70" s="231"/>
      <c r="R70" s="231"/>
      <c r="S70" s="53"/>
      <c r="T70" s="53"/>
      <c r="U70" s="53"/>
      <c r="V70" s="48"/>
      <c r="W70" s="48"/>
      <c r="X70" s="48"/>
      <c r="Y70" s="48"/>
      <c r="Z70" s="2"/>
      <c r="AA70" s="2"/>
      <c r="AB70" s="2"/>
    </row>
    <row r="71" spans="1:28" ht="15.75" x14ac:dyDescent="0.25">
      <c r="A71" s="231"/>
      <c r="B71" s="231"/>
      <c r="C71" s="231"/>
      <c r="D71" s="231"/>
      <c r="E71" s="231"/>
      <c r="F71" s="231"/>
      <c r="G71" s="231"/>
      <c r="H71" s="231"/>
      <c r="I71" s="231"/>
      <c r="J71" s="231"/>
      <c r="K71" s="231"/>
      <c r="L71" s="231"/>
      <c r="M71" s="231"/>
      <c r="N71" s="231"/>
      <c r="O71" s="231"/>
      <c r="P71" s="231"/>
      <c r="Q71" s="231"/>
      <c r="R71" s="231"/>
      <c r="S71" s="53"/>
      <c r="T71" s="53"/>
      <c r="U71" s="53"/>
      <c r="V71" s="48"/>
      <c r="W71" s="48"/>
      <c r="X71" s="48"/>
      <c r="Y71" s="48"/>
      <c r="Z71" s="2"/>
      <c r="AA71" s="2"/>
      <c r="AB71" s="2"/>
    </row>
    <row r="72" spans="1:28" ht="15.75" x14ac:dyDescent="0.25">
      <c r="A72" s="244"/>
      <c r="B72" s="244"/>
      <c r="C72" s="244"/>
      <c r="D72" s="244"/>
      <c r="E72" s="244"/>
      <c r="F72" s="244"/>
      <c r="G72" s="244"/>
      <c r="H72" s="231"/>
      <c r="I72" s="231"/>
      <c r="J72" s="231"/>
      <c r="K72" s="231"/>
      <c r="L72" s="231"/>
      <c r="M72" s="231"/>
      <c r="N72" s="231"/>
      <c r="O72" s="231"/>
      <c r="P72" s="231"/>
      <c r="Q72" s="231"/>
      <c r="R72" s="231"/>
      <c r="S72" s="53"/>
      <c r="T72" s="53"/>
      <c r="U72" s="53"/>
      <c r="V72" s="48"/>
      <c r="W72" s="48"/>
      <c r="X72" s="48"/>
      <c r="Y72" s="48"/>
      <c r="Z72" s="2"/>
      <c r="AA72" s="2"/>
      <c r="AB72" s="2"/>
    </row>
    <row r="73" spans="1:28" ht="15.75" x14ac:dyDescent="0.25">
      <c r="A73" s="231"/>
      <c r="B73" s="231"/>
      <c r="C73" s="231"/>
      <c r="D73" s="231"/>
      <c r="E73" s="231"/>
      <c r="F73" s="231"/>
      <c r="G73" s="231"/>
      <c r="H73" s="231"/>
      <c r="I73" s="231"/>
      <c r="J73" s="231"/>
      <c r="K73" s="231"/>
      <c r="L73" s="231"/>
      <c r="M73" s="231"/>
      <c r="N73" s="231"/>
      <c r="O73" s="231"/>
      <c r="P73" s="231"/>
      <c r="Q73" s="231"/>
      <c r="R73" s="231"/>
      <c r="S73" s="53"/>
      <c r="T73" s="53"/>
      <c r="U73" s="53"/>
      <c r="V73" s="48"/>
      <c r="W73" s="48"/>
      <c r="X73" s="48"/>
      <c r="Y73" s="48"/>
      <c r="Z73" s="2"/>
      <c r="AA73" s="2"/>
      <c r="AB73" s="2"/>
    </row>
    <row r="74" spans="1:28" ht="15.75" customHeight="1" x14ac:dyDescent="0.25">
      <c r="A74" s="231"/>
      <c r="B74" s="231"/>
      <c r="C74" s="231"/>
      <c r="D74" s="231"/>
      <c r="E74" s="231"/>
      <c r="F74" s="231"/>
      <c r="G74" s="231"/>
      <c r="H74" s="231"/>
      <c r="I74" s="231"/>
      <c r="J74" s="231"/>
      <c r="K74" s="231"/>
      <c r="L74" s="231"/>
      <c r="M74" s="231"/>
      <c r="N74" s="231"/>
      <c r="O74" s="231"/>
      <c r="P74" s="231"/>
      <c r="Q74" s="231"/>
      <c r="R74" s="231"/>
      <c r="S74" s="53"/>
      <c r="T74" s="53"/>
      <c r="U74" s="53"/>
      <c r="V74" s="48"/>
      <c r="W74" s="48"/>
      <c r="X74" s="48"/>
      <c r="Y74" s="48"/>
      <c r="Z74" s="2"/>
      <c r="AA74" s="2"/>
      <c r="AB74" s="2"/>
    </row>
    <row r="75" spans="1:28" ht="15.75" customHeight="1" x14ac:dyDescent="0.25">
      <c r="A75" s="231"/>
      <c r="B75" s="231"/>
      <c r="C75" s="231"/>
      <c r="D75" s="231"/>
      <c r="E75" s="231"/>
      <c r="F75" s="231"/>
      <c r="G75" s="231"/>
      <c r="H75" s="231"/>
      <c r="I75" s="231"/>
      <c r="J75" s="231"/>
      <c r="K75" s="231"/>
      <c r="L75" s="231"/>
      <c r="M75" s="231"/>
      <c r="N75" s="231"/>
      <c r="O75" s="231"/>
      <c r="P75" s="231"/>
      <c r="Q75" s="231"/>
      <c r="R75" s="231"/>
      <c r="S75" s="53"/>
      <c r="T75" s="53"/>
      <c r="U75" s="53"/>
      <c r="V75" s="48"/>
      <c r="W75" s="48"/>
      <c r="X75" s="48"/>
      <c r="Y75" s="48"/>
      <c r="Z75" s="2"/>
      <c r="AA75" s="2"/>
      <c r="AB75" s="2"/>
    </row>
    <row r="76" spans="1:28" ht="15.75" customHeight="1" x14ac:dyDescent="0.25">
      <c r="A76" s="231"/>
      <c r="B76" s="231"/>
      <c r="C76" s="231"/>
      <c r="D76" s="231"/>
      <c r="E76" s="231"/>
      <c r="F76" s="231"/>
      <c r="G76" s="231"/>
      <c r="H76" s="231"/>
      <c r="I76" s="231"/>
      <c r="J76" s="231"/>
      <c r="K76" s="231"/>
      <c r="L76" s="231"/>
      <c r="M76" s="231"/>
      <c r="N76" s="231"/>
      <c r="O76" s="231"/>
      <c r="P76" s="231"/>
      <c r="Q76" s="231"/>
      <c r="R76" s="231"/>
      <c r="S76" s="53"/>
      <c r="T76" s="53"/>
      <c r="U76" s="53"/>
      <c r="V76" s="48"/>
      <c r="W76" s="48"/>
      <c r="X76" s="48"/>
      <c r="Y76" s="48"/>
      <c r="Z76" s="2"/>
      <c r="AA76" s="2"/>
      <c r="AB76" s="2"/>
    </row>
    <row r="77" spans="1:28" ht="15.75" customHeight="1" x14ac:dyDescent="0.25">
      <c r="A77" s="231"/>
      <c r="B77" s="231"/>
      <c r="C77" s="231"/>
      <c r="D77" s="231"/>
      <c r="E77" s="231"/>
      <c r="F77" s="231"/>
      <c r="G77" s="231"/>
      <c r="H77" s="231"/>
      <c r="I77" s="231"/>
      <c r="J77" s="231"/>
      <c r="K77" s="231"/>
      <c r="L77" s="231"/>
      <c r="M77" s="231"/>
      <c r="N77" s="231"/>
      <c r="O77" s="231"/>
      <c r="P77" s="243"/>
      <c r="Q77" s="231"/>
      <c r="R77" s="231"/>
      <c r="S77" s="53"/>
      <c r="T77" s="53"/>
      <c r="U77" s="53"/>
      <c r="V77" s="48"/>
      <c r="W77" s="48"/>
      <c r="X77" s="48"/>
      <c r="Y77" s="48"/>
      <c r="Z77" s="2"/>
      <c r="AA77" s="2"/>
      <c r="AB77" s="2"/>
    </row>
    <row r="78" spans="1:28" ht="15.75" customHeight="1" x14ac:dyDescent="0.25">
      <c r="A78" s="231"/>
      <c r="B78" s="231"/>
      <c r="C78" s="231"/>
      <c r="D78" s="231"/>
      <c r="E78" s="231"/>
      <c r="F78" s="231"/>
      <c r="G78" s="231"/>
      <c r="H78" s="231"/>
      <c r="I78" s="231"/>
      <c r="J78" s="231"/>
      <c r="K78" s="231"/>
      <c r="L78" s="231"/>
      <c r="M78" s="231"/>
      <c r="N78" s="231"/>
      <c r="O78" s="231"/>
      <c r="P78" s="243"/>
      <c r="Q78" s="231"/>
      <c r="R78" s="231"/>
      <c r="S78" s="53"/>
      <c r="T78" s="53"/>
      <c r="U78" s="53"/>
      <c r="V78" s="48"/>
      <c r="W78" s="48"/>
      <c r="X78" s="48"/>
      <c r="Y78" s="48"/>
      <c r="Z78" s="2"/>
      <c r="AA78" s="2"/>
      <c r="AB78" s="2"/>
    </row>
    <row r="79" spans="1:28" ht="15.75" customHeight="1" x14ac:dyDescent="0.25">
      <c r="A79" s="231"/>
      <c r="B79" s="231"/>
      <c r="C79" s="231"/>
      <c r="D79" s="231"/>
      <c r="E79" s="231"/>
      <c r="F79" s="231"/>
      <c r="G79" s="231"/>
      <c r="H79" s="231"/>
      <c r="I79" s="231"/>
      <c r="J79" s="231"/>
      <c r="K79" s="231"/>
      <c r="L79" s="231"/>
      <c r="M79" s="231"/>
      <c r="N79" s="231"/>
      <c r="O79" s="231"/>
      <c r="P79" s="243"/>
      <c r="Q79" s="231"/>
      <c r="R79" s="231"/>
      <c r="S79" s="53"/>
      <c r="T79" s="53"/>
      <c r="U79" s="53"/>
      <c r="V79" s="48"/>
      <c r="W79" s="48"/>
      <c r="X79" s="48"/>
      <c r="Y79" s="48"/>
      <c r="Z79" s="2"/>
      <c r="AA79" s="2"/>
      <c r="AB79" s="2"/>
    </row>
    <row r="80" spans="1:28" ht="15.75" customHeight="1" x14ac:dyDescent="0.25">
      <c r="A80" s="231"/>
      <c r="B80" s="231"/>
      <c r="C80" s="231"/>
      <c r="D80" s="231"/>
      <c r="E80" s="231"/>
      <c r="F80" s="231"/>
      <c r="G80" s="231"/>
      <c r="H80" s="231"/>
      <c r="I80" s="231"/>
      <c r="J80" s="231"/>
      <c r="K80" s="231"/>
      <c r="L80" s="231"/>
      <c r="M80" s="231"/>
      <c r="N80" s="231"/>
      <c r="O80" s="231"/>
      <c r="P80" s="243"/>
      <c r="Q80" s="231"/>
      <c r="R80" s="231"/>
      <c r="S80" s="53"/>
      <c r="T80" s="53"/>
      <c r="U80" s="53"/>
      <c r="V80" s="48"/>
      <c r="W80" s="48"/>
      <c r="X80" s="48"/>
      <c r="Y80" s="48"/>
      <c r="Z80" s="2"/>
      <c r="AA80" s="2"/>
      <c r="AB80" s="2"/>
    </row>
    <row r="81" spans="1:28" ht="15.75" customHeight="1" x14ac:dyDescent="0.25">
      <c r="A81" s="231"/>
      <c r="B81" s="231"/>
      <c r="C81" s="231"/>
      <c r="D81" s="231"/>
      <c r="E81" s="231"/>
      <c r="F81" s="231"/>
      <c r="G81" s="231"/>
      <c r="H81" s="231"/>
      <c r="I81" s="231"/>
      <c r="J81" s="231"/>
      <c r="K81" s="231"/>
      <c r="L81" s="231"/>
      <c r="M81" s="231"/>
      <c r="N81" s="231"/>
      <c r="O81" s="231"/>
      <c r="P81" s="243"/>
      <c r="Q81" s="231"/>
      <c r="R81" s="231"/>
      <c r="S81" s="53"/>
      <c r="T81" s="53"/>
      <c r="U81" s="53"/>
      <c r="V81" s="48"/>
      <c r="W81" s="48"/>
      <c r="X81" s="48"/>
      <c r="Y81" s="48"/>
      <c r="Z81" s="2"/>
      <c r="AA81" s="2"/>
      <c r="AB81" s="2"/>
    </row>
    <row r="82" spans="1:28" ht="15.75" customHeight="1" x14ac:dyDescent="0.25">
      <c r="A82" s="231"/>
      <c r="B82" s="231"/>
      <c r="C82" s="231"/>
      <c r="D82" s="231"/>
      <c r="E82" s="231"/>
      <c r="F82" s="231"/>
      <c r="G82" s="231"/>
      <c r="H82" s="231"/>
      <c r="I82" s="231"/>
      <c r="J82" s="231"/>
      <c r="K82" s="231"/>
      <c r="L82" s="231"/>
      <c r="M82" s="231"/>
      <c r="N82" s="231"/>
      <c r="O82" s="231"/>
      <c r="P82" s="243"/>
      <c r="Q82" s="231"/>
      <c r="R82" s="231"/>
      <c r="S82" s="53"/>
      <c r="T82" s="53"/>
      <c r="U82" s="53"/>
      <c r="V82" s="48"/>
      <c r="W82" s="48"/>
      <c r="X82" s="48"/>
      <c r="Y82" s="48"/>
      <c r="Z82" s="2"/>
      <c r="AA82" s="2"/>
      <c r="AB82" s="2"/>
    </row>
    <row r="83" spans="1:28" ht="21.75" customHeight="1" x14ac:dyDescent="0.25">
      <c r="A83" s="231"/>
      <c r="B83" s="231"/>
      <c r="C83" s="231"/>
      <c r="D83" s="231"/>
      <c r="E83" s="231"/>
      <c r="F83" s="231"/>
      <c r="G83" s="231"/>
      <c r="H83" s="231"/>
      <c r="I83" s="231"/>
      <c r="J83" s="231"/>
      <c r="K83" s="231"/>
      <c r="L83" s="231"/>
      <c r="M83" s="231"/>
      <c r="N83" s="231"/>
      <c r="O83" s="231"/>
      <c r="P83" s="243"/>
      <c r="Q83" s="231"/>
      <c r="R83" s="231"/>
      <c r="S83" s="53"/>
      <c r="T83" s="53"/>
      <c r="U83" s="53"/>
      <c r="V83" s="48"/>
      <c r="W83" s="48"/>
      <c r="X83" s="48"/>
      <c r="Y83" s="48"/>
      <c r="Z83" s="2"/>
      <c r="AA83" s="2"/>
      <c r="AB83" s="2"/>
    </row>
    <row r="84" spans="1:28" x14ac:dyDescent="0.25">
      <c r="A84" s="197"/>
      <c r="B84" s="197"/>
      <c r="C84" s="197"/>
      <c r="D84" s="197"/>
      <c r="E84" s="197"/>
      <c r="F84" s="197"/>
      <c r="G84" s="197"/>
      <c r="H84" s="197"/>
      <c r="I84" s="197"/>
      <c r="J84" s="197"/>
      <c r="K84" s="197"/>
      <c r="L84" s="197"/>
      <c r="M84" s="197"/>
      <c r="N84" s="197"/>
      <c r="O84" s="197"/>
      <c r="P84" s="197"/>
      <c r="Q84" s="197"/>
      <c r="R84" s="197"/>
      <c r="S84" s="2"/>
      <c r="T84" s="2"/>
      <c r="U84" s="2"/>
      <c r="V84" s="2"/>
      <c r="W84" s="2"/>
      <c r="X84" s="2"/>
      <c r="Y84" s="2"/>
      <c r="Z84" s="2"/>
      <c r="AA84" s="2"/>
      <c r="AB84" s="2"/>
    </row>
    <row r="85" spans="1:28" x14ac:dyDescent="0.25">
      <c r="A85" s="197"/>
      <c r="B85" s="197"/>
      <c r="C85" s="197"/>
      <c r="D85" s="197"/>
      <c r="E85" s="197"/>
      <c r="F85" s="197"/>
      <c r="G85" s="197"/>
      <c r="H85" s="197"/>
      <c r="I85" s="197"/>
      <c r="J85" s="197"/>
      <c r="K85" s="197"/>
      <c r="L85" s="197"/>
      <c r="M85" s="197"/>
      <c r="N85" s="197"/>
      <c r="O85" s="197"/>
      <c r="P85" s="197"/>
      <c r="Q85" s="197"/>
      <c r="R85" s="197"/>
      <c r="S85" s="2"/>
      <c r="T85" s="2"/>
      <c r="U85" s="2"/>
      <c r="V85" s="2"/>
      <c r="W85" s="2"/>
      <c r="X85" s="2"/>
      <c r="Y85" s="2"/>
      <c r="Z85" s="2"/>
      <c r="AA85" s="2"/>
      <c r="AB85" s="2"/>
    </row>
    <row r="86" spans="1:28" ht="15" customHeight="1" x14ac:dyDescent="0.25">
      <c r="A86" s="280"/>
      <c r="B86" s="280"/>
      <c r="C86" s="280"/>
      <c r="D86" s="280"/>
      <c r="E86" s="280"/>
      <c r="F86" s="280"/>
      <c r="G86" s="280"/>
      <c r="H86" s="280"/>
      <c r="I86" s="280"/>
      <c r="J86" s="280"/>
      <c r="K86" s="280"/>
      <c r="L86" s="280"/>
      <c r="M86" s="280"/>
      <c r="N86" s="280"/>
      <c r="O86" s="280"/>
      <c r="P86" s="280"/>
      <c r="Q86" s="280"/>
      <c r="R86" s="280"/>
    </row>
    <row r="87" spans="1:28" ht="15" customHeight="1" x14ac:dyDescent="0.25">
      <c r="A87" s="280"/>
      <c r="B87" s="280"/>
      <c r="C87" s="280"/>
      <c r="D87" s="280"/>
      <c r="E87" s="280"/>
      <c r="F87" s="280"/>
      <c r="G87" s="280"/>
      <c r="H87" s="280"/>
      <c r="I87" s="280"/>
      <c r="J87" s="280"/>
      <c r="K87" s="280"/>
      <c r="L87" s="280"/>
      <c r="M87" s="280"/>
      <c r="N87" s="280"/>
      <c r="O87" s="280"/>
      <c r="P87" s="280"/>
      <c r="Q87" s="280"/>
      <c r="R87" s="280"/>
    </row>
    <row r="88" spans="1:28" ht="15" customHeight="1" x14ac:dyDescent="0.25">
      <c r="A88" s="280"/>
      <c r="B88" s="280"/>
      <c r="C88" s="280"/>
      <c r="D88" s="280"/>
      <c r="E88" s="280"/>
      <c r="F88" s="280"/>
      <c r="G88" s="280"/>
      <c r="H88" s="280"/>
      <c r="I88" s="280"/>
      <c r="J88" s="280"/>
      <c r="K88" s="280"/>
      <c r="L88" s="280"/>
      <c r="M88" s="280"/>
      <c r="N88" s="280"/>
      <c r="O88" s="280"/>
      <c r="P88" s="280"/>
      <c r="Q88" s="280"/>
      <c r="R88" s="280"/>
    </row>
    <row r="89" spans="1:28" ht="15" customHeight="1" x14ac:dyDescent="0.25">
      <c r="A89" s="280"/>
      <c r="B89" s="280"/>
      <c r="C89" s="280"/>
      <c r="D89" s="280"/>
      <c r="E89" s="280"/>
      <c r="F89" s="280"/>
      <c r="G89" s="280"/>
      <c r="H89" s="280"/>
      <c r="I89" s="280"/>
      <c r="J89" s="280"/>
      <c r="K89" s="280"/>
      <c r="L89" s="280"/>
      <c r="M89" s="280"/>
      <c r="N89" s="280"/>
      <c r="O89" s="280"/>
      <c r="P89" s="280"/>
      <c r="Q89" s="280"/>
      <c r="R89" s="280"/>
    </row>
    <row r="90" spans="1:28" ht="15" customHeight="1" x14ac:dyDescent="0.25">
      <c r="A90" s="280"/>
      <c r="B90" s="280"/>
      <c r="C90" s="280"/>
      <c r="D90" s="280"/>
      <c r="E90" s="280"/>
      <c r="F90" s="280"/>
      <c r="G90" s="280"/>
      <c r="H90" s="280"/>
      <c r="I90" s="280"/>
      <c r="J90" s="280"/>
      <c r="K90" s="280"/>
      <c r="L90" s="280"/>
      <c r="M90" s="280"/>
      <c r="N90" s="280"/>
      <c r="O90" s="280"/>
      <c r="P90" s="280"/>
      <c r="Q90" s="280"/>
      <c r="R90" s="280"/>
    </row>
  </sheetData>
  <mergeCells count="42">
    <mergeCell ref="A36:R36"/>
    <mergeCell ref="A35:R35"/>
    <mergeCell ref="A37:R37"/>
    <mergeCell ref="A34:R34"/>
    <mergeCell ref="Q40:R41"/>
    <mergeCell ref="N40:P40"/>
    <mergeCell ref="H41:H42"/>
    <mergeCell ref="G41:G42"/>
    <mergeCell ref="L40:L42"/>
    <mergeCell ref="K40:K42"/>
    <mergeCell ref="A6:A8"/>
    <mergeCell ref="J41:J42"/>
    <mergeCell ref="N41:P41"/>
    <mergeCell ref="F41:F42"/>
    <mergeCell ref="I41:I42"/>
    <mergeCell ref="M40:M42"/>
    <mergeCell ref="D41:D42"/>
    <mergeCell ref="A40:A42"/>
    <mergeCell ref="C40:C42"/>
    <mergeCell ref="C6:C8"/>
    <mergeCell ref="F7:F8"/>
    <mergeCell ref="D7:D8"/>
    <mergeCell ref="B40:B42"/>
    <mergeCell ref="E41:E42"/>
    <mergeCell ref="B6:B8"/>
    <mergeCell ref="D40:I40"/>
    <mergeCell ref="A2:Q2"/>
    <mergeCell ref="A1:Q1"/>
    <mergeCell ref="I7:I8"/>
    <mergeCell ref="J7:J8"/>
    <mergeCell ref="L6:L8"/>
    <mergeCell ref="K6:K8"/>
    <mergeCell ref="N6:P6"/>
    <mergeCell ref="M6:M8"/>
    <mergeCell ref="N7:P7"/>
    <mergeCell ref="Q6:R7"/>
    <mergeCell ref="G7:G8"/>
    <mergeCell ref="H7:H8"/>
    <mergeCell ref="E7:E8"/>
    <mergeCell ref="D6:I6"/>
    <mergeCell ref="A3:Q3"/>
    <mergeCell ref="A4:Q4"/>
  </mergeCells>
  <printOptions horizontalCentered="1"/>
  <pageMargins left="0.27559055118110237" right="0.35433070866141736" top="0.51181102362204722" bottom="0.9055118110236221" header="0.31496062992125984" footer="0.31496062992125984"/>
  <pageSetup scale="70" fitToHeight="0"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&amp;K000000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V21"/>
  <sheetViews>
    <sheetView workbookViewId="0">
      <selection sqref="A1:L1"/>
    </sheetView>
  </sheetViews>
  <sheetFormatPr baseColWidth="10" defaultColWidth="14.42578125" defaultRowHeight="15" customHeight="1" x14ac:dyDescent="0.25"/>
  <cols>
    <col min="1" max="1" width="4.42578125" style="196" customWidth="1"/>
    <col min="2" max="2" width="5.28515625" style="196" customWidth="1"/>
    <col min="3" max="3" width="9.140625" style="196" customWidth="1"/>
    <col min="4" max="4" width="6.85546875" style="196" customWidth="1"/>
    <col min="5" max="5" width="8.140625" style="196" customWidth="1"/>
    <col min="6" max="6" width="6.7109375" style="196" customWidth="1"/>
    <col min="7" max="7" width="7" style="196" customWidth="1"/>
    <col min="8" max="8" width="9.7109375" style="196" customWidth="1"/>
    <col min="9" max="9" width="44" style="196" customWidth="1"/>
    <col min="10" max="10" width="13.7109375" style="196" customWidth="1"/>
    <col min="11" max="11" width="10.7109375" style="196" customWidth="1"/>
    <col min="12" max="12" width="15" style="196" customWidth="1"/>
    <col min="13" max="21" width="7.5703125" customWidth="1"/>
    <col min="22" max="22" width="15.140625" customWidth="1"/>
    <col min="23" max="26" width="17.28515625" customWidth="1"/>
  </cols>
  <sheetData>
    <row r="1" spans="1:22" ht="19.5" customHeight="1" x14ac:dyDescent="0.25">
      <c r="A1" s="562"/>
      <c r="B1" s="563"/>
      <c r="C1" s="563"/>
      <c r="D1" s="563"/>
      <c r="E1" s="563"/>
      <c r="F1" s="563"/>
      <c r="G1" s="563"/>
      <c r="H1" s="563"/>
      <c r="I1" s="563"/>
      <c r="J1" s="563"/>
      <c r="K1" s="563"/>
      <c r="L1" s="563"/>
      <c r="M1" s="48"/>
      <c r="N1" s="48"/>
      <c r="O1" s="48"/>
      <c r="P1" s="48"/>
      <c r="Q1" s="48"/>
      <c r="R1" s="48"/>
      <c r="S1" s="2"/>
      <c r="T1" s="2"/>
      <c r="U1" s="2"/>
      <c r="V1" s="2"/>
    </row>
    <row r="2" spans="1:22" ht="19.5" customHeight="1" x14ac:dyDescent="0.25">
      <c r="A2" s="567" t="s">
        <v>251</v>
      </c>
      <c r="B2" s="563"/>
      <c r="C2" s="563"/>
      <c r="D2" s="563"/>
      <c r="E2" s="563"/>
      <c r="F2" s="563"/>
      <c r="G2" s="563"/>
      <c r="H2" s="563"/>
      <c r="I2" s="563"/>
      <c r="J2" s="563"/>
      <c r="K2" s="563"/>
      <c r="L2" s="563"/>
      <c r="M2" s="53"/>
      <c r="N2" s="53"/>
      <c r="O2" s="48"/>
      <c r="P2" s="48"/>
      <c r="Q2" s="48"/>
      <c r="R2" s="48"/>
      <c r="S2" s="2"/>
      <c r="T2" s="2"/>
      <c r="U2" s="2"/>
      <c r="V2" s="2"/>
    </row>
    <row r="3" spans="1:22" ht="19.5" customHeight="1" x14ac:dyDescent="0.25">
      <c r="A3" s="567" t="s">
        <v>253</v>
      </c>
      <c r="B3" s="563"/>
      <c r="C3" s="563"/>
      <c r="D3" s="563"/>
      <c r="E3" s="563"/>
      <c r="F3" s="563"/>
      <c r="G3" s="563"/>
      <c r="H3" s="563"/>
      <c r="I3" s="563"/>
      <c r="J3" s="563"/>
      <c r="K3" s="563"/>
      <c r="L3" s="563"/>
      <c r="M3" s="53"/>
      <c r="N3" s="53"/>
      <c r="O3" s="48"/>
      <c r="P3" s="48"/>
      <c r="Q3" s="48"/>
      <c r="R3" s="48"/>
      <c r="S3" s="2"/>
      <c r="T3" s="2"/>
      <c r="U3" s="2"/>
      <c r="V3" s="2"/>
    </row>
    <row r="4" spans="1:22" ht="19.5" customHeight="1" x14ac:dyDescent="0.25">
      <c r="A4" s="567" t="s">
        <v>254</v>
      </c>
      <c r="B4" s="563"/>
      <c r="C4" s="563"/>
      <c r="D4" s="563"/>
      <c r="E4" s="563"/>
      <c r="F4" s="563"/>
      <c r="G4" s="563"/>
      <c r="H4" s="563"/>
      <c r="I4" s="563"/>
      <c r="J4" s="563"/>
      <c r="K4" s="563"/>
      <c r="L4" s="563"/>
      <c r="M4" s="53"/>
      <c r="N4" s="53"/>
      <c r="O4" s="48"/>
      <c r="P4" s="48"/>
      <c r="Q4" s="48"/>
      <c r="R4" s="48"/>
      <c r="S4" s="2"/>
      <c r="T4" s="2"/>
      <c r="U4" s="2"/>
      <c r="V4" s="2"/>
    </row>
    <row r="5" spans="1:22" ht="19.5" customHeight="1" x14ac:dyDescent="0.25">
      <c r="A5" s="567"/>
      <c r="B5" s="563"/>
      <c r="C5" s="563"/>
      <c r="D5" s="563"/>
      <c r="E5" s="563"/>
      <c r="F5" s="563"/>
      <c r="G5" s="563"/>
      <c r="H5" s="563"/>
      <c r="I5" s="563"/>
      <c r="J5" s="563"/>
      <c r="K5" s="563"/>
      <c r="L5" s="563"/>
      <c r="M5" s="46"/>
      <c r="N5" s="53"/>
      <c r="O5" s="48"/>
      <c r="P5" s="48"/>
      <c r="Q5" s="48"/>
      <c r="R5" s="48"/>
      <c r="S5" s="2"/>
      <c r="T5" s="2"/>
      <c r="U5" s="2"/>
      <c r="V5" s="2"/>
    </row>
    <row r="6" spans="1:22" ht="15.75" customHeight="1" x14ac:dyDescent="0.25">
      <c r="A6" s="216"/>
      <c r="B6" s="216"/>
      <c r="C6" s="216"/>
      <c r="D6" s="216"/>
      <c r="E6" s="216"/>
      <c r="F6" s="216"/>
      <c r="G6" s="216"/>
      <c r="H6" s="216"/>
      <c r="I6" s="216"/>
      <c r="J6" s="216"/>
      <c r="K6" s="216"/>
      <c r="L6" s="216"/>
      <c r="M6" s="53"/>
      <c r="N6" s="53"/>
      <c r="O6" s="48"/>
      <c r="P6" s="48"/>
      <c r="Q6" s="48"/>
      <c r="R6" s="48"/>
      <c r="S6" s="2"/>
      <c r="T6" s="2"/>
      <c r="U6" s="2"/>
      <c r="V6" s="2"/>
    </row>
    <row r="7" spans="1:22" ht="15.75" customHeight="1" x14ac:dyDescent="0.25">
      <c r="A7" s="216"/>
      <c r="B7" s="216"/>
      <c r="C7" s="216"/>
      <c r="D7" s="216"/>
      <c r="E7" s="216"/>
      <c r="F7" s="216"/>
      <c r="G7" s="216"/>
      <c r="H7" s="216"/>
      <c r="I7" s="216"/>
      <c r="J7" s="216"/>
      <c r="K7" s="216"/>
      <c r="L7" s="216"/>
      <c r="M7" s="53"/>
      <c r="N7" s="53"/>
      <c r="O7" s="48"/>
      <c r="P7" s="48"/>
      <c r="Q7" s="48"/>
      <c r="R7" s="48"/>
      <c r="S7" s="2"/>
      <c r="T7" s="2"/>
      <c r="U7" s="2"/>
      <c r="V7" s="2"/>
    </row>
    <row r="8" spans="1:22" ht="15.75" customHeight="1" x14ac:dyDescent="0.25">
      <c r="A8" s="216"/>
      <c r="B8" s="216"/>
      <c r="C8" s="216"/>
      <c r="D8" s="216"/>
      <c r="E8" s="216"/>
      <c r="F8" s="216"/>
      <c r="G8" s="216"/>
      <c r="H8" s="216"/>
      <c r="I8" s="216"/>
      <c r="J8" s="216"/>
      <c r="K8" s="216"/>
      <c r="L8" s="216"/>
      <c r="M8" s="53"/>
      <c r="N8" s="53"/>
      <c r="O8" s="48"/>
      <c r="P8" s="48"/>
      <c r="Q8" s="48"/>
      <c r="R8" s="48"/>
      <c r="S8" s="2"/>
      <c r="T8" s="2"/>
      <c r="U8" s="2"/>
      <c r="V8" s="2"/>
    </row>
    <row r="9" spans="1:22" ht="15.75" customHeight="1" x14ac:dyDescent="0.25">
      <c r="A9" s="568" t="s">
        <v>256</v>
      </c>
      <c r="B9" s="564" t="s">
        <v>259</v>
      </c>
      <c r="C9" s="564" t="s">
        <v>260</v>
      </c>
      <c r="D9" s="571" t="s">
        <v>261</v>
      </c>
      <c r="E9" s="572"/>
      <c r="F9" s="572"/>
      <c r="G9" s="572"/>
      <c r="H9" s="573"/>
      <c r="I9" s="564" t="s">
        <v>262</v>
      </c>
      <c r="J9" s="564" t="s">
        <v>263</v>
      </c>
      <c r="K9" s="564" t="s">
        <v>264</v>
      </c>
      <c r="L9" s="574" t="s">
        <v>22</v>
      </c>
      <c r="M9" s="53"/>
      <c r="N9" s="53"/>
      <c r="O9" s="48"/>
      <c r="P9" s="48"/>
      <c r="Q9" s="48"/>
      <c r="R9" s="48"/>
      <c r="S9" s="2"/>
      <c r="T9" s="2"/>
      <c r="U9" s="2"/>
      <c r="V9" s="2"/>
    </row>
    <row r="10" spans="1:22" ht="15.75" customHeight="1" x14ac:dyDescent="0.25">
      <c r="A10" s="569"/>
      <c r="B10" s="565"/>
      <c r="C10" s="565"/>
      <c r="D10" s="578" t="s">
        <v>268</v>
      </c>
      <c r="E10" s="577" t="s">
        <v>269</v>
      </c>
      <c r="F10" s="577" t="s">
        <v>270</v>
      </c>
      <c r="G10" s="577" t="s">
        <v>272</v>
      </c>
      <c r="H10" s="577" t="s">
        <v>273</v>
      </c>
      <c r="I10" s="565"/>
      <c r="J10" s="565"/>
      <c r="K10" s="565"/>
      <c r="L10" s="575"/>
      <c r="M10" s="53"/>
      <c r="N10" s="53"/>
      <c r="O10" s="48"/>
      <c r="P10" s="48"/>
      <c r="Q10" s="48"/>
      <c r="R10" s="48"/>
      <c r="S10" s="2"/>
      <c r="T10" s="2"/>
      <c r="U10" s="2"/>
      <c r="V10" s="2"/>
    </row>
    <row r="11" spans="1:22" ht="15.75" customHeight="1" x14ac:dyDescent="0.25">
      <c r="A11" s="570"/>
      <c r="B11" s="566"/>
      <c r="C11" s="566"/>
      <c r="D11" s="579"/>
      <c r="E11" s="566"/>
      <c r="F11" s="566"/>
      <c r="G11" s="566"/>
      <c r="H11" s="566"/>
      <c r="I11" s="566"/>
      <c r="J11" s="566"/>
      <c r="K11" s="566"/>
      <c r="L11" s="576"/>
      <c r="M11" s="53"/>
      <c r="N11" s="53"/>
      <c r="O11" s="48"/>
      <c r="P11" s="48"/>
      <c r="Q11" s="48"/>
      <c r="R11" s="48"/>
      <c r="S11" s="2"/>
      <c r="T11" s="2"/>
      <c r="U11" s="2"/>
      <c r="V11" s="2"/>
    </row>
    <row r="12" spans="1:22" ht="38.25" customHeight="1" x14ac:dyDescent="0.25">
      <c r="A12" s="246" t="s">
        <v>376</v>
      </c>
      <c r="B12" s="247" t="s">
        <v>245</v>
      </c>
      <c r="C12" s="247" t="s">
        <v>89</v>
      </c>
      <c r="D12" s="248" t="s">
        <v>377</v>
      </c>
      <c r="E12" s="247" t="s">
        <v>72</v>
      </c>
      <c r="F12" s="247" t="s">
        <v>378</v>
      </c>
      <c r="G12" s="247" t="s">
        <v>379</v>
      </c>
      <c r="H12" s="249">
        <v>8321</v>
      </c>
      <c r="I12" s="250" t="s">
        <v>380</v>
      </c>
      <c r="J12" s="249" t="s">
        <v>291</v>
      </c>
      <c r="K12" s="251" t="s">
        <v>382</v>
      </c>
      <c r="L12" s="252">
        <v>96694440</v>
      </c>
      <c r="M12" s="48"/>
      <c r="N12" s="48"/>
      <c r="O12" s="48"/>
      <c r="P12" s="48"/>
      <c r="Q12" s="48"/>
      <c r="R12" s="48"/>
      <c r="S12" s="2"/>
      <c r="T12" s="2"/>
      <c r="U12" s="2"/>
      <c r="V12" s="2"/>
    </row>
    <row r="13" spans="1:22" ht="38.25" customHeight="1" x14ac:dyDescent="0.25">
      <c r="A13" s="253" t="s">
        <v>376</v>
      </c>
      <c r="B13" s="254" t="s">
        <v>245</v>
      </c>
      <c r="C13" s="254" t="s">
        <v>89</v>
      </c>
      <c r="D13" s="255" t="s">
        <v>384</v>
      </c>
      <c r="E13" s="254" t="s">
        <v>72</v>
      </c>
      <c r="F13" s="254" t="s">
        <v>378</v>
      </c>
      <c r="G13" s="254" t="s">
        <v>379</v>
      </c>
      <c r="H13" s="217">
        <v>8322</v>
      </c>
      <c r="I13" s="256" t="s">
        <v>385</v>
      </c>
      <c r="J13" s="218" t="s">
        <v>291</v>
      </c>
      <c r="K13" s="257" t="s">
        <v>386</v>
      </c>
      <c r="L13" s="258">
        <v>322398972</v>
      </c>
      <c r="M13" s="48"/>
      <c r="N13" s="48"/>
      <c r="O13" s="48"/>
      <c r="P13" s="48"/>
      <c r="Q13" s="48"/>
      <c r="R13" s="48"/>
      <c r="S13" s="2"/>
      <c r="T13" s="2"/>
      <c r="U13" s="2"/>
      <c r="V13" s="2"/>
    </row>
    <row r="14" spans="1:22" ht="16.5" customHeight="1" x14ac:dyDescent="0.25">
      <c r="A14" s="259"/>
      <c r="B14" s="260"/>
      <c r="C14" s="260"/>
      <c r="D14" s="260"/>
      <c r="E14" s="260"/>
      <c r="F14" s="260"/>
      <c r="G14" s="260"/>
      <c r="H14" s="260"/>
      <c r="I14" s="213" t="s">
        <v>389</v>
      </c>
      <c r="J14" s="260"/>
      <c r="K14" s="260"/>
      <c r="L14" s="261">
        <f>SUM(L12:L13)</f>
        <v>419093412</v>
      </c>
      <c r="M14" s="48"/>
      <c r="N14" s="48"/>
      <c r="O14" s="48"/>
      <c r="P14" s="48"/>
      <c r="Q14" s="48"/>
      <c r="R14" s="48"/>
      <c r="S14" s="2"/>
      <c r="T14" s="2"/>
      <c r="U14" s="2"/>
      <c r="V14" s="2"/>
    </row>
    <row r="15" spans="1:22" ht="15.75" customHeight="1" x14ac:dyDescent="0.25">
      <c r="A15" s="163"/>
      <c r="B15" s="163"/>
      <c r="C15" s="163"/>
      <c r="D15" s="163"/>
      <c r="E15" s="163"/>
      <c r="F15" s="163"/>
      <c r="G15" s="163"/>
      <c r="H15" s="163"/>
      <c r="I15" s="163"/>
      <c r="J15" s="163"/>
      <c r="K15" s="163"/>
      <c r="L15" s="163"/>
      <c r="M15" s="48"/>
      <c r="N15" s="48"/>
      <c r="O15" s="48"/>
      <c r="P15" s="48"/>
      <c r="Q15" s="48"/>
      <c r="R15" s="48"/>
      <c r="S15" s="2"/>
      <c r="T15" s="2"/>
      <c r="U15" s="2"/>
      <c r="V15" s="2"/>
    </row>
    <row r="16" spans="1:22" x14ac:dyDescent="0.25">
      <c r="A16" s="188"/>
      <c r="B16" s="188"/>
      <c r="C16" s="188"/>
      <c r="D16" s="188"/>
      <c r="E16" s="188"/>
      <c r="F16" s="188"/>
      <c r="G16" s="188"/>
      <c r="H16" s="188"/>
      <c r="I16" s="188"/>
      <c r="J16" s="188"/>
      <c r="K16" s="188"/>
      <c r="L16" s="188"/>
      <c r="M16" s="2"/>
      <c r="N16" s="2"/>
      <c r="O16" s="2"/>
      <c r="P16" s="2"/>
      <c r="Q16" s="2"/>
      <c r="R16" s="2"/>
      <c r="S16" s="2"/>
      <c r="T16" s="2"/>
      <c r="U16" s="2"/>
      <c r="V16" s="2"/>
    </row>
    <row r="17" spans="1:22" x14ac:dyDescent="0.25">
      <c r="A17" s="188"/>
      <c r="B17" s="188"/>
      <c r="C17" s="188"/>
      <c r="D17" s="188"/>
      <c r="E17" s="188"/>
      <c r="F17" s="188"/>
      <c r="G17" s="188"/>
      <c r="H17" s="188"/>
      <c r="I17" s="188"/>
      <c r="J17" s="188"/>
      <c r="K17" s="188"/>
      <c r="L17" s="188"/>
      <c r="M17" s="2"/>
      <c r="N17" s="2"/>
      <c r="O17" s="2"/>
      <c r="P17" s="2"/>
      <c r="Q17" s="2"/>
      <c r="R17" s="2"/>
      <c r="S17" s="2"/>
      <c r="T17" s="2"/>
      <c r="U17" s="2"/>
      <c r="V17" s="2"/>
    </row>
    <row r="18" spans="1:22" x14ac:dyDescent="0.25">
      <c r="A18" s="188"/>
      <c r="B18" s="188"/>
      <c r="C18" s="188"/>
      <c r="D18" s="188"/>
      <c r="E18" s="188"/>
      <c r="F18" s="188"/>
      <c r="G18" s="188"/>
      <c r="H18" s="188"/>
      <c r="I18" s="188"/>
      <c r="J18" s="188"/>
      <c r="K18" s="188"/>
      <c r="L18" s="188"/>
      <c r="M18" s="2"/>
      <c r="N18" s="2"/>
      <c r="O18" s="2"/>
      <c r="P18" s="2"/>
      <c r="Q18" s="2"/>
      <c r="R18" s="2"/>
      <c r="S18" s="2"/>
      <c r="T18" s="2"/>
      <c r="U18" s="2"/>
      <c r="V18" s="2"/>
    </row>
    <row r="19" spans="1:22" x14ac:dyDescent="0.25">
      <c r="A19" s="188"/>
      <c r="B19" s="188"/>
      <c r="C19" s="188"/>
      <c r="D19" s="188"/>
      <c r="E19" s="188"/>
      <c r="F19" s="188"/>
      <c r="G19" s="188"/>
      <c r="H19" s="188"/>
      <c r="I19" s="188"/>
      <c r="J19" s="188"/>
      <c r="K19" s="188"/>
      <c r="L19" s="188"/>
      <c r="M19" s="2"/>
      <c r="N19" s="2"/>
      <c r="O19" s="2"/>
      <c r="P19" s="2"/>
      <c r="Q19" s="2"/>
      <c r="R19" s="2"/>
      <c r="S19" s="2"/>
      <c r="T19" s="2"/>
      <c r="U19" s="2"/>
      <c r="V19" s="2"/>
    </row>
    <row r="20" spans="1:22" x14ac:dyDescent="0.25">
      <c r="A20" s="188"/>
      <c r="B20" s="188"/>
      <c r="C20" s="188"/>
      <c r="D20" s="188"/>
      <c r="E20" s="188"/>
      <c r="F20" s="188"/>
      <c r="G20" s="188"/>
      <c r="H20" s="188"/>
      <c r="I20" s="188"/>
      <c r="J20" s="188"/>
      <c r="K20" s="188"/>
      <c r="L20" s="188"/>
      <c r="M20" s="2"/>
      <c r="N20" s="2"/>
      <c r="O20" s="2"/>
      <c r="P20" s="2"/>
      <c r="Q20" s="2"/>
      <c r="R20" s="2"/>
      <c r="S20" s="2"/>
      <c r="T20" s="2"/>
      <c r="U20" s="2"/>
      <c r="V20" s="2"/>
    </row>
    <row r="21" spans="1:22" x14ac:dyDescent="0.25">
      <c r="A21" s="188"/>
      <c r="B21" s="188"/>
      <c r="C21" s="188"/>
      <c r="D21" s="188"/>
      <c r="E21" s="188"/>
      <c r="F21" s="188"/>
      <c r="G21" s="188"/>
      <c r="H21" s="188"/>
      <c r="I21" s="188"/>
      <c r="J21" s="188"/>
      <c r="K21" s="188"/>
      <c r="L21" s="188"/>
      <c r="M21" s="2"/>
      <c r="N21" s="2"/>
      <c r="O21" s="2"/>
      <c r="P21" s="2"/>
      <c r="Q21" s="2"/>
      <c r="R21" s="2"/>
      <c r="S21" s="2"/>
      <c r="T21" s="2"/>
      <c r="U21" s="2"/>
      <c r="V21" s="2"/>
    </row>
  </sheetData>
  <mergeCells count="18">
    <mergeCell ref="D10:D11"/>
    <mergeCell ref="A2:L2"/>
    <mergeCell ref="A1:L1"/>
    <mergeCell ref="C9:C11"/>
    <mergeCell ref="A3:L3"/>
    <mergeCell ref="B9:B11"/>
    <mergeCell ref="A9:A11"/>
    <mergeCell ref="I9:I11"/>
    <mergeCell ref="J9:J11"/>
    <mergeCell ref="D9:H9"/>
    <mergeCell ref="A4:L4"/>
    <mergeCell ref="A5:L5"/>
    <mergeCell ref="K9:K11"/>
    <mergeCell ref="L9:L11"/>
    <mergeCell ref="H10:H11"/>
    <mergeCell ref="G10:G11"/>
    <mergeCell ref="F10:F11"/>
    <mergeCell ref="E10:E11"/>
  </mergeCells>
  <printOptions horizontalCentered="1"/>
  <pageMargins left="0.70866141732283472" right="0.70866141732283472" top="0.74803149606299213" bottom="0.9055118110236221" header="0.31496062992125984" footer="0.31496062992125984"/>
  <pageSetup scale="86" fitToHeight="0"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1"/>
  <sheetViews>
    <sheetView workbookViewId="0">
      <selection activeCell="A5" sqref="A5:R5"/>
    </sheetView>
  </sheetViews>
  <sheetFormatPr baseColWidth="10" defaultColWidth="14.42578125" defaultRowHeight="15" customHeight="1" x14ac:dyDescent="0.25"/>
  <cols>
    <col min="1" max="1" width="4.42578125" style="196" customWidth="1"/>
    <col min="2" max="2" width="5.28515625" style="196" customWidth="1"/>
    <col min="3" max="3" width="9.140625" style="196" customWidth="1"/>
    <col min="4" max="4" width="6.85546875" style="196" customWidth="1"/>
    <col min="5" max="5" width="8.140625" style="196" customWidth="1"/>
    <col min="6" max="6" width="6.7109375" style="196" customWidth="1"/>
    <col min="7" max="7" width="7" style="196" customWidth="1"/>
    <col min="8" max="8" width="9.7109375" style="196" customWidth="1"/>
    <col min="9" max="9" width="5.28515625" style="196" customWidth="1"/>
    <col min="10" max="10" width="4.28515625" style="196" customWidth="1"/>
    <col min="11" max="11" width="28.42578125" style="196" customWidth="1"/>
    <col min="12" max="12" width="13.7109375" style="196" customWidth="1"/>
    <col min="13" max="13" width="10.7109375" style="196" customWidth="1"/>
    <col min="14" max="15" width="13.85546875" style="196" bestFit="1" customWidth="1"/>
    <col min="16" max="16" width="13" style="196" customWidth="1"/>
    <col min="17" max="17" width="8.5703125" style="196" customWidth="1"/>
    <col min="18" max="18" width="11.140625" style="196" customWidth="1"/>
    <col min="19" max="19" width="1.85546875" customWidth="1"/>
    <col min="20" max="28" width="7.5703125" customWidth="1"/>
  </cols>
  <sheetData>
    <row r="1" spans="1:28" ht="19.5" customHeight="1" x14ac:dyDescent="0.25">
      <c r="A1" s="580"/>
      <c r="B1" s="563"/>
      <c r="C1" s="563"/>
      <c r="D1" s="563"/>
      <c r="E1" s="563"/>
      <c r="F1" s="563"/>
      <c r="G1" s="563"/>
      <c r="H1" s="563"/>
      <c r="I1" s="563"/>
      <c r="J1" s="563"/>
      <c r="K1" s="563"/>
      <c r="L1" s="563"/>
      <c r="M1" s="563"/>
      <c r="N1" s="563"/>
      <c r="O1" s="563"/>
      <c r="P1" s="563"/>
      <c r="Q1" s="563"/>
      <c r="R1" s="203" t="s">
        <v>252</v>
      </c>
      <c r="S1" s="48"/>
      <c r="T1" s="48"/>
      <c r="U1" s="48"/>
      <c r="V1" s="48"/>
      <c r="W1" s="48"/>
      <c r="X1" s="48"/>
      <c r="Y1" s="48"/>
      <c r="Z1" s="2"/>
      <c r="AA1" s="2"/>
      <c r="AB1" s="2"/>
    </row>
    <row r="2" spans="1:28" ht="19.5" customHeight="1" x14ac:dyDescent="0.25">
      <c r="A2" s="567" t="s">
        <v>251</v>
      </c>
      <c r="B2" s="563"/>
      <c r="C2" s="563"/>
      <c r="D2" s="563"/>
      <c r="E2" s="563"/>
      <c r="F2" s="563"/>
      <c r="G2" s="563"/>
      <c r="H2" s="563"/>
      <c r="I2" s="563"/>
      <c r="J2" s="563"/>
      <c r="K2" s="563"/>
      <c r="L2" s="563"/>
      <c r="M2" s="563"/>
      <c r="N2" s="563"/>
      <c r="O2" s="563"/>
      <c r="P2" s="563"/>
      <c r="Q2" s="563"/>
      <c r="R2" s="563"/>
      <c r="S2" s="53"/>
      <c r="T2" s="53"/>
      <c r="U2" s="53"/>
      <c r="V2" s="48"/>
      <c r="W2" s="48"/>
      <c r="X2" s="48"/>
      <c r="Y2" s="48"/>
      <c r="Z2" s="2"/>
      <c r="AA2" s="2"/>
      <c r="AB2" s="2"/>
    </row>
    <row r="3" spans="1:28" ht="19.5" customHeight="1" x14ac:dyDescent="0.25">
      <c r="A3" s="567" t="s">
        <v>253</v>
      </c>
      <c r="B3" s="563"/>
      <c r="C3" s="563"/>
      <c r="D3" s="563"/>
      <c r="E3" s="563"/>
      <c r="F3" s="563"/>
      <c r="G3" s="563"/>
      <c r="H3" s="563"/>
      <c r="I3" s="563"/>
      <c r="J3" s="563"/>
      <c r="K3" s="563"/>
      <c r="L3" s="563"/>
      <c r="M3" s="563"/>
      <c r="N3" s="563"/>
      <c r="O3" s="563"/>
      <c r="P3" s="563"/>
      <c r="Q3" s="563"/>
      <c r="R3" s="563"/>
      <c r="S3" s="53"/>
      <c r="T3" s="53"/>
      <c r="U3" s="53"/>
      <c r="V3" s="48"/>
      <c r="W3" s="48"/>
      <c r="X3" s="48"/>
      <c r="Y3" s="48"/>
      <c r="Z3" s="2"/>
      <c r="AA3" s="2"/>
      <c r="AB3" s="2"/>
    </row>
    <row r="4" spans="1:28" ht="19.5" customHeight="1" x14ac:dyDescent="0.25">
      <c r="A4" s="567" t="s">
        <v>254</v>
      </c>
      <c r="B4" s="563"/>
      <c r="C4" s="563"/>
      <c r="D4" s="563"/>
      <c r="E4" s="563"/>
      <c r="F4" s="563"/>
      <c r="G4" s="563"/>
      <c r="H4" s="563"/>
      <c r="I4" s="563"/>
      <c r="J4" s="563"/>
      <c r="K4" s="563"/>
      <c r="L4" s="563"/>
      <c r="M4" s="563"/>
      <c r="N4" s="563"/>
      <c r="O4" s="563"/>
      <c r="P4" s="563"/>
      <c r="Q4" s="563"/>
      <c r="R4" s="563"/>
      <c r="S4" s="53"/>
      <c r="T4" s="53"/>
      <c r="U4" s="53"/>
      <c r="V4" s="48"/>
      <c r="W4" s="48"/>
      <c r="X4" s="48"/>
      <c r="Y4" s="48"/>
      <c r="Z4" s="2"/>
      <c r="AA4" s="2"/>
      <c r="AB4" s="2"/>
    </row>
    <row r="5" spans="1:28" ht="19.5" customHeight="1" x14ac:dyDescent="0.25">
      <c r="A5" s="567" t="s">
        <v>255</v>
      </c>
      <c r="B5" s="563"/>
      <c r="C5" s="563"/>
      <c r="D5" s="563"/>
      <c r="E5" s="563"/>
      <c r="F5" s="563"/>
      <c r="G5" s="563"/>
      <c r="H5" s="563"/>
      <c r="I5" s="563"/>
      <c r="J5" s="563"/>
      <c r="K5" s="563"/>
      <c r="L5" s="563"/>
      <c r="M5" s="563"/>
      <c r="N5" s="563"/>
      <c r="O5" s="563"/>
      <c r="P5" s="563"/>
      <c r="Q5" s="563"/>
      <c r="R5" s="563"/>
      <c r="S5" s="53"/>
      <c r="T5" s="53"/>
      <c r="U5" s="53"/>
      <c r="V5" s="48"/>
      <c r="W5" s="48"/>
      <c r="X5" s="48"/>
      <c r="Y5" s="48"/>
      <c r="Z5" s="2"/>
      <c r="AA5" s="2"/>
      <c r="AB5" s="2"/>
    </row>
    <row r="6" spans="1:28" ht="15.75" customHeight="1" x14ac:dyDescent="0.25">
      <c r="A6" s="216"/>
      <c r="B6" s="216"/>
      <c r="C6" s="216"/>
      <c r="D6" s="216"/>
      <c r="E6" s="216"/>
      <c r="F6" s="216"/>
      <c r="G6" s="216"/>
      <c r="H6" s="216"/>
      <c r="I6" s="216"/>
      <c r="J6" s="216"/>
      <c r="K6" s="216"/>
      <c r="L6" s="216"/>
      <c r="M6" s="216"/>
      <c r="N6" s="216"/>
      <c r="O6" s="216"/>
      <c r="P6" s="216"/>
      <c r="Q6" s="216"/>
      <c r="R6" s="216"/>
      <c r="S6" s="53"/>
      <c r="T6" s="53"/>
      <c r="U6" s="53"/>
      <c r="V6" s="48"/>
      <c r="W6" s="48"/>
      <c r="X6" s="48"/>
      <c r="Y6" s="48"/>
      <c r="Z6" s="2"/>
      <c r="AA6" s="2"/>
      <c r="AB6" s="2"/>
    </row>
    <row r="7" spans="1:28" ht="15.75" customHeight="1" x14ac:dyDescent="0.25">
      <c r="A7" s="216"/>
      <c r="B7" s="216"/>
      <c r="C7" s="216"/>
      <c r="D7" s="216"/>
      <c r="E7" s="216"/>
      <c r="F7" s="216"/>
      <c r="G7" s="216"/>
      <c r="H7" s="216"/>
      <c r="I7" s="216"/>
      <c r="J7" s="216"/>
      <c r="K7" s="216"/>
      <c r="L7" s="216"/>
      <c r="M7" s="216"/>
      <c r="N7" s="216"/>
      <c r="O7" s="216"/>
      <c r="P7" s="216"/>
      <c r="Q7" s="216"/>
      <c r="R7" s="216"/>
      <c r="S7" s="53"/>
      <c r="T7" s="53"/>
      <c r="U7" s="53"/>
      <c r="V7" s="48"/>
      <c r="W7" s="48"/>
      <c r="X7" s="48"/>
      <c r="Y7" s="48"/>
      <c r="Z7" s="2"/>
      <c r="AA7" s="2"/>
      <c r="AB7" s="2"/>
    </row>
    <row r="8" spans="1:28" ht="15.75" customHeight="1" x14ac:dyDescent="0.25">
      <c r="A8" s="216"/>
      <c r="B8" s="216"/>
      <c r="C8" s="216"/>
      <c r="D8" s="216"/>
      <c r="E8" s="216"/>
      <c r="F8" s="216"/>
      <c r="G8" s="216"/>
      <c r="H8" s="216"/>
      <c r="I8" s="216"/>
      <c r="J8" s="216"/>
      <c r="K8" s="216"/>
      <c r="L8" s="216"/>
      <c r="M8" s="216"/>
      <c r="N8" s="216"/>
      <c r="O8" s="216"/>
      <c r="P8" s="216"/>
      <c r="Q8" s="216"/>
      <c r="R8" s="216"/>
      <c r="S8" s="53"/>
      <c r="T8" s="53"/>
      <c r="U8" s="53"/>
      <c r="V8" s="48"/>
      <c r="W8" s="48"/>
      <c r="X8" s="48"/>
      <c r="Y8" s="48"/>
      <c r="Z8" s="2"/>
      <c r="AA8" s="2"/>
      <c r="AB8" s="2"/>
    </row>
    <row r="9" spans="1:28" ht="15.75" customHeight="1" x14ac:dyDescent="0.25">
      <c r="A9" s="568" t="s">
        <v>256</v>
      </c>
      <c r="B9" s="564" t="s">
        <v>259</v>
      </c>
      <c r="C9" s="564" t="s">
        <v>260</v>
      </c>
      <c r="D9" s="571" t="s">
        <v>261</v>
      </c>
      <c r="E9" s="572"/>
      <c r="F9" s="572"/>
      <c r="G9" s="572"/>
      <c r="H9" s="572"/>
      <c r="I9" s="581"/>
      <c r="J9" s="210"/>
      <c r="K9" s="564" t="s">
        <v>262</v>
      </c>
      <c r="L9" s="564" t="s">
        <v>263</v>
      </c>
      <c r="M9" s="564" t="s">
        <v>264</v>
      </c>
      <c r="N9" s="571"/>
      <c r="O9" s="572"/>
      <c r="P9" s="581"/>
      <c r="Q9" s="585" t="s">
        <v>265</v>
      </c>
      <c r="R9" s="586"/>
      <c r="S9" s="53"/>
      <c r="T9" s="53"/>
      <c r="U9" s="53"/>
      <c r="V9" s="48"/>
      <c r="W9" s="48"/>
      <c r="X9" s="48"/>
      <c r="Y9" s="48"/>
      <c r="Z9" s="2"/>
      <c r="AA9" s="2"/>
      <c r="AB9" s="2"/>
    </row>
    <row r="10" spans="1:28" ht="15.75" customHeight="1" x14ac:dyDescent="0.25">
      <c r="A10" s="569"/>
      <c r="B10" s="565"/>
      <c r="C10" s="565"/>
      <c r="D10" s="578" t="s">
        <v>268</v>
      </c>
      <c r="E10" s="577" t="s">
        <v>269</v>
      </c>
      <c r="F10" s="577" t="s">
        <v>270</v>
      </c>
      <c r="G10" s="577" t="s">
        <v>272</v>
      </c>
      <c r="H10" s="577" t="s">
        <v>273</v>
      </c>
      <c r="I10" s="577" t="s">
        <v>81</v>
      </c>
      <c r="J10" s="262"/>
      <c r="K10" s="565"/>
      <c r="L10" s="565"/>
      <c r="M10" s="565"/>
      <c r="N10" s="582"/>
      <c r="O10" s="583"/>
      <c r="P10" s="584"/>
      <c r="Q10" s="587"/>
      <c r="R10" s="588"/>
      <c r="S10" s="53"/>
      <c r="T10" s="53"/>
      <c r="U10" s="53"/>
      <c r="V10" s="48"/>
      <c r="W10" s="48"/>
      <c r="X10" s="48"/>
      <c r="Y10" s="48"/>
      <c r="Z10" s="2"/>
      <c r="AA10" s="2"/>
      <c r="AB10" s="2"/>
    </row>
    <row r="11" spans="1:28" ht="15.75" customHeight="1" x14ac:dyDescent="0.25">
      <c r="A11" s="570"/>
      <c r="B11" s="566"/>
      <c r="C11" s="566"/>
      <c r="D11" s="579"/>
      <c r="E11" s="566"/>
      <c r="F11" s="566"/>
      <c r="G11" s="566"/>
      <c r="H11" s="566"/>
      <c r="I11" s="566"/>
      <c r="J11" s="262"/>
      <c r="K11" s="566"/>
      <c r="L11" s="566"/>
      <c r="M11" s="566"/>
      <c r="N11" s="211" t="s">
        <v>22</v>
      </c>
      <c r="O11" s="211" t="s">
        <v>283</v>
      </c>
      <c r="P11" s="211" t="s">
        <v>284</v>
      </c>
      <c r="Q11" s="211" t="s">
        <v>285</v>
      </c>
      <c r="R11" s="212" t="s">
        <v>286</v>
      </c>
      <c r="S11" s="53"/>
      <c r="T11" s="53"/>
      <c r="U11" s="53"/>
      <c r="V11" s="48"/>
      <c r="W11" s="48"/>
      <c r="X11" s="48"/>
      <c r="Y11" s="48"/>
      <c r="Z11" s="2"/>
      <c r="AA11" s="2"/>
      <c r="AB11" s="2"/>
    </row>
    <row r="12" spans="1:28" ht="38.25" customHeight="1" thickBot="1" x14ac:dyDescent="0.3">
      <c r="A12" s="246">
        <v>1</v>
      </c>
      <c r="B12" s="247">
        <v>5</v>
      </c>
      <c r="C12" s="247" t="s">
        <v>245</v>
      </c>
      <c r="D12" s="248">
        <v>3</v>
      </c>
      <c r="E12" s="247" t="s">
        <v>350</v>
      </c>
      <c r="F12" s="247" t="s">
        <v>130</v>
      </c>
      <c r="G12" s="247" t="s">
        <v>401</v>
      </c>
      <c r="H12" s="249">
        <v>9112</v>
      </c>
      <c r="I12" s="263" t="s">
        <v>321</v>
      </c>
      <c r="J12" s="263"/>
      <c r="K12" s="250" t="s">
        <v>404</v>
      </c>
      <c r="L12" s="249" t="s">
        <v>291</v>
      </c>
      <c r="M12" s="251" t="s">
        <v>292</v>
      </c>
      <c r="N12" s="264">
        <f>11210201.58</f>
        <v>11210201.58</v>
      </c>
      <c r="O12" s="264">
        <f t="shared" ref="O12:O13" si="0">N12</f>
        <v>11210201.58</v>
      </c>
      <c r="P12" s="265"/>
      <c r="Q12" s="249" t="s">
        <v>293</v>
      </c>
      <c r="R12" s="266">
        <v>1</v>
      </c>
      <c r="S12" s="48"/>
      <c r="T12" s="48"/>
      <c r="U12" s="48"/>
      <c r="V12" s="48"/>
      <c r="W12" s="48"/>
      <c r="X12" s="48"/>
      <c r="Y12" s="48"/>
      <c r="Z12" s="2"/>
      <c r="AA12" s="2"/>
      <c r="AB12" s="2"/>
    </row>
    <row r="13" spans="1:28" ht="38.25" customHeight="1" x14ac:dyDescent="0.25">
      <c r="A13" s="253">
        <v>1</v>
      </c>
      <c r="B13" s="254">
        <v>5</v>
      </c>
      <c r="C13" s="254" t="s">
        <v>245</v>
      </c>
      <c r="D13" s="255">
        <v>3</v>
      </c>
      <c r="E13" s="254" t="s">
        <v>350</v>
      </c>
      <c r="F13" s="254" t="s">
        <v>130</v>
      </c>
      <c r="G13" s="254" t="s">
        <v>405</v>
      </c>
      <c r="H13" s="217">
        <v>9212</v>
      </c>
      <c r="I13" s="267" t="s">
        <v>321</v>
      </c>
      <c r="J13" s="254"/>
      <c r="K13" s="256" t="s">
        <v>404</v>
      </c>
      <c r="L13" s="218" t="s">
        <v>291</v>
      </c>
      <c r="M13" s="257" t="s">
        <v>292</v>
      </c>
      <c r="N13" s="264">
        <f>36531695.05</f>
        <v>36531695.049999997</v>
      </c>
      <c r="O13" s="214">
        <f t="shared" si="0"/>
        <v>36531695.049999997</v>
      </c>
      <c r="P13" s="215"/>
      <c r="Q13" s="218" t="s">
        <v>293</v>
      </c>
      <c r="R13" s="268">
        <v>1</v>
      </c>
      <c r="S13" s="48"/>
      <c r="T13" s="48"/>
      <c r="U13" s="48"/>
      <c r="V13" s="48"/>
      <c r="W13" s="48"/>
      <c r="X13" s="48"/>
      <c r="Y13" s="48"/>
      <c r="Z13" s="2"/>
      <c r="AA13" s="2"/>
      <c r="AB13" s="2"/>
    </row>
    <row r="14" spans="1:28" ht="16.5" customHeight="1" thickBot="1" x14ac:dyDescent="0.3">
      <c r="A14" s="259"/>
      <c r="B14" s="260"/>
      <c r="C14" s="260"/>
      <c r="D14" s="260"/>
      <c r="E14" s="260"/>
      <c r="F14" s="260"/>
      <c r="G14" s="260"/>
      <c r="H14" s="260"/>
      <c r="I14" s="260"/>
      <c r="J14" s="260"/>
      <c r="K14" s="213" t="s">
        <v>389</v>
      </c>
      <c r="L14" s="260"/>
      <c r="M14" s="260"/>
      <c r="N14" s="269">
        <f t="shared" ref="N14:O14" si="1">SUM(N12:N13)</f>
        <v>47741896.629999995</v>
      </c>
      <c r="O14" s="269">
        <f t="shared" si="1"/>
        <v>47741896.629999995</v>
      </c>
      <c r="P14" s="260"/>
      <c r="Q14" s="260"/>
      <c r="R14" s="270"/>
      <c r="S14" s="48"/>
      <c r="T14" s="48"/>
      <c r="U14" s="48"/>
      <c r="V14" s="48"/>
      <c r="W14" s="48"/>
      <c r="X14" s="48"/>
      <c r="Y14" s="48"/>
      <c r="Z14" s="2"/>
      <c r="AA14" s="2"/>
      <c r="AB14" s="2"/>
    </row>
    <row r="15" spans="1:28" ht="15.75" customHeight="1" x14ac:dyDescent="0.25">
      <c r="A15" s="163"/>
      <c r="B15" s="163"/>
      <c r="C15" s="163"/>
      <c r="D15" s="163"/>
      <c r="E15" s="163"/>
      <c r="F15" s="163"/>
      <c r="G15" s="163"/>
      <c r="H15" s="163"/>
      <c r="I15" s="163"/>
      <c r="J15" s="163"/>
      <c r="K15" s="163"/>
      <c r="L15" s="163"/>
      <c r="M15" s="163"/>
      <c r="N15" s="163"/>
      <c r="O15" s="163"/>
      <c r="P15" s="163"/>
      <c r="Q15" s="163"/>
      <c r="R15" s="163"/>
      <c r="S15" s="48"/>
      <c r="T15" s="48"/>
      <c r="U15" s="48"/>
      <c r="V15" s="48"/>
      <c r="W15" s="48"/>
      <c r="X15" s="48"/>
      <c r="Y15" s="48"/>
      <c r="Z15" s="2"/>
      <c r="AA15" s="2"/>
      <c r="AB15" s="2"/>
    </row>
    <row r="16" spans="1:28" x14ac:dyDescent="0.25">
      <c r="A16" s="188"/>
      <c r="B16" s="188"/>
      <c r="C16" s="188"/>
      <c r="D16" s="188"/>
      <c r="E16" s="188"/>
      <c r="F16" s="188"/>
      <c r="G16" s="188"/>
      <c r="H16" s="188"/>
      <c r="I16" s="188"/>
      <c r="J16" s="188"/>
      <c r="K16" s="188"/>
      <c r="L16" s="188"/>
      <c r="M16" s="188"/>
      <c r="N16" s="188"/>
      <c r="O16" s="188"/>
      <c r="P16" s="188"/>
      <c r="Q16" s="188"/>
      <c r="R16" s="188"/>
      <c r="S16" s="2"/>
      <c r="T16" s="2"/>
      <c r="U16" s="2"/>
      <c r="V16" s="2"/>
      <c r="W16" s="2"/>
      <c r="X16" s="2"/>
      <c r="Y16" s="2"/>
      <c r="Z16" s="2"/>
      <c r="AA16" s="2"/>
      <c r="AB16" s="2"/>
    </row>
    <row r="17" spans="1:28" x14ac:dyDescent="0.25">
      <c r="A17" s="188"/>
      <c r="B17" s="188"/>
      <c r="C17" s="188"/>
      <c r="D17" s="188"/>
      <c r="E17" s="188"/>
      <c r="F17" s="188"/>
      <c r="G17" s="188"/>
      <c r="H17" s="188"/>
      <c r="I17" s="188"/>
      <c r="J17" s="188"/>
      <c r="K17" s="188"/>
      <c r="L17" s="188"/>
      <c r="M17" s="188"/>
      <c r="N17" s="188"/>
      <c r="O17" s="188"/>
      <c r="P17" s="188"/>
      <c r="Q17" s="188"/>
      <c r="R17" s="188"/>
      <c r="S17" s="2"/>
      <c r="T17" s="2"/>
      <c r="U17" s="2"/>
      <c r="V17" s="2"/>
      <c r="W17" s="2"/>
      <c r="X17" s="2"/>
      <c r="Y17" s="2"/>
      <c r="Z17" s="2"/>
      <c r="AA17" s="2"/>
      <c r="AB17" s="2"/>
    </row>
    <row r="18" spans="1:28" x14ac:dyDescent="0.25">
      <c r="A18" s="188"/>
      <c r="B18" s="188"/>
      <c r="C18" s="188"/>
      <c r="D18" s="188"/>
      <c r="E18" s="188"/>
      <c r="F18" s="188"/>
      <c r="G18" s="188"/>
      <c r="H18" s="188"/>
      <c r="I18" s="188"/>
      <c r="J18" s="188"/>
      <c r="K18" s="188"/>
      <c r="L18" s="188"/>
      <c r="M18" s="188"/>
      <c r="N18" s="188"/>
      <c r="O18" s="188"/>
      <c r="P18" s="188"/>
      <c r="Q18" s="188"/>
      <c r="R18" s="188"/>
      <c r="S18" s="2"/>
      <c r="T18" s="2"/>
      <c r="U18" s="2"/>
      <c r="V18" s="2"/>
      <c r="W18" s="2"/>
      <c r="X18" s="2"/>
      <c r="Y18" s="2"/>
      <c r="Z18" s="2"/>
      <c r="AA18" s="2"/>
      <c r="AB18" s="2"/>
    </row>
    <row r="19" spans="1:28" x14ac:dyDescent="0.25">
      <c r="A19" s="188"/>
      <c r="B19" s="188"/>
      <c r="C19" s="188"/>
      <c r="D19" s="188"/>
      <c r="E19" s="188"/>
      <c r="F19" s="188"/>
      <c r="G19" s="188"/>
      <c r="H19" s="188"/>
      <c r="I19" s="188"/>
      <c r="J19" s="188"/>
      <c r="K19" s="188"/>
      <c r="L19" s="188"/>
      <c r="M19" s="188"/>
      <c r="N19" s="188"/>
      <c r="O19" s="188"/>
      <c r="P19" s="188"/>
      <c r="Q19" s="188"/>
      <c r="R19" s="188"/>
      <c r="S19" s="2"/>
      <c r="T19" s="2"/>
      <c r="U19" s="2"/>
      <c r="V19" s="2"/>
      <c r="W19" s="2"/>
      <c r="X19" s="2"/>
      <c r="Y19" s="2"/>
      <c r="Z19" s="2"/>
      <c r="AA19" s="2"/>
      <c r="AB19" s="2"/>
    </row>
    <row r="20" spans="1:28" x14ac:dyDescent="0.25">
      <c r="A20" s="188"/>
      <c r="B20" s="188"/>
      <c r="C20" s="188"/>
      <c r="D20" s="188"/>
      <c r="E20" s="188"/>
      <c r="F20" s="188"/>
      <c r="G20" s="188"/>
      <c r="H20" s="188"/>
      <c r="I20" s="188"/>
      <c r="J20" s="188"/>
      <c r="K20" s="188"/>
      <c r="L20" s="188"/>
      <c r="M20" s="188"/>
      <c r="N20" s="188"/>
      <c r="O20" s="188"/>
      <c r="P20" s="188"/>
      <c r="Q20" s="188"/>
      <c r="R20" s="188"/>
      <c r="S20" s="2"/>
      <c r="T20" s="2"/>
      <c r="U20" s="2"/>
      <c r="V20" s="2"/>
      <c r="W20" s="2"/>
      <c r="X20" s="2"/>
      <c r="Y20" s="2"/>
      <c r="Z20" s="2"/>
      <c r="AA20" s="2"/>
      <c r="AB20" s="2"/>
    </row>
    <row r="21" spans="1:28" x14ac:dyDescent="0.25">
      <c r="A21" s="188"/>
      <c r="B21" s="188"/>
      <c r="C21" s="188"/>
      <c r="D21" s="188"/>
      <c r="E21" s="188"/>
      <c r="F21" s="188"/>
      <c r="G21" s="188"/>
      <c r="H21" s="188"/>
      <c r="I21" s="188"/>
      <c r="J21" s="188"/>
      <c r="K21" s="188"/>
      <c r="L21" s="188"/>
      <c r="M21" s="188"/>
      <c r="N21" s="188"/>
      <c r="O21" s="188"/>
      <c r="P21" s="188"/>
      <c r="Q21" s="188"/>
      <c r="R21" s="188"/>
      <c r="S21" s="2"/>
      <c r="T21" s="2"/>
      <c r="U21" s="2"/>
      <c r="V21" s="2"/>
      <c r="W21" s="2"/>
      <c r="X21" s="2"/>
      <c r="Y21" s="2"/>
      <c r="Z21" s="2"/>
      <c r="AA21" s="2"/>
      <c r="AB21" s="2"/>
    </row>
  </sheetData>
  <mergeCells count="21">
    <mergeCell ref="N9:P9"/>
    <mergeCell ref="A4:R4"/>
    <mergeCell ref="A5:R5"/>
    <mergeCell ref="A2:R2"/>
    <mergeCell ref="A3:R3"/>
    <mergeCell ref="A1:Q1"/>
    <mergeCell ref="D9:I9"/>
    <mergeCell ref="G10:G11"/>
    <mergeCell ref="E10:E11"/>
    <mergeCell ref="F10:F11"/>
    <mergeCell ref="B9:B11"/>
    <mergeCell ref="A9:A11"/>
    <mergeCell ref="C9:C11"/>
    <mergeCell ref="D10:D11"/>
    <mergeCell ref="K9:K11"/>
    <mergeCell ref="M9:M11"/>
    <mergeCell ref="N10:P10"/>
    <mergeCell ref="L9:L11"/>
    <mergeCell ref="Q9:R10"/>
    <mergeCell ref="H10:H11"/>
    <mergeCell ref="I10:I11"/>
  </mergeCells>
  <printOptions horizontalCentered="1"/>
  <pageMargins left="0.55118110236220474" right="0.35433070866141736" top="0.74803149606299213" bottom="0.74803149606299213" header="0.31496062992125984" footer="0.31496062992125984"/>
  <pageSetup scale="69" orientation="landscape" r:id="rId1"/>
  <headerFooter>
    <oddFooter xml:space="preserve">&amp;L&amp;ULic. Luis Fernando Castellanos Cal y Mayor&amp;U
            Presidente Municipal&amp;C&amp;ULic. Gloria Guadalupe Rodriguez Ozuna&amp;U
Sindico Municipal&amp;R&amp;UC.p. Maria Cristina Palomeque Rincon&amp;U
Tesorera Municipal  &amp;K00+000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RESUMEN cab</vt:lpstr>
      <vt:lpstr>RESUMEN</vt:lpstr>
      <vt:lpstr>PGM1</vt:lpstr>
      <vt:lpstr>PGM2 SERVS.ADMVOS. PARA PRESUP </vt:lpstr>
      <vt:lpstr>PGM2 SERVS.PUB.PARA PRESUP 2018</vt:lpstr>
      <vt:lpstr>ANALITICO DE OBRAS (PIM)</vt:lpstr>
      <vt:lpstr>RAMO 33</vt:lpstr>
      <vt:lpstr>DEUDA PUBLICA</vt:lpstr>
      <vt:lpstr>'PGM2 SERVS.ADMVOS. PARA PRESUP '!Área_de_impresión</vt:lpstr>
      <vt:lpstr>'PGM2 SERVS.PUB.PARA PRESUP 2018'!Área_de_impresión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Alvarez Hernandez</dc:creator>
  <cp:lastModifiedBy>Flavio Angel Hernandez Rios</cp:lastModifiedBy>
  <cp:lastPrinted>2018-11-04T21:24:43Z</cp:lastPrinted>
  <dcterms:created xsi:type="dcterms:W3CDTF">2017-11-22T21:06:34Z</dcterms:created>
  <dcterms:modified xsi:type="dcterms:W3CDTF">2018-11-06T18:16:48Z</dcterms:modified>
</cp:coreProperties>
</file>