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gda_8x5ex77\Dropbox\ADMON CARLOS MORALES 2021-2024\E) FINANZAS PÚBLICAS\2024 (ENE-XXX)\"/>
    </mc:Choice>
  </mc:AlternateContent>
  <bookViews>
    <workbookView xWindow="0" yWindow="0" windowWidth="20490" windowHeight="7530"/>
  </bookViews>
  <sheets>
    <sheet name="Situación Financiera x 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7" i="1" l="1"/>
  <c r="J197" i="1"/>
  <c r="P197" i="1" s="1"/>
  <c r="T197" i="1" s="1"/>
  <c r="E197" i="1"/>
  <c r="N196" i="1"/>
  <c r="J196" i="1"/>
  <c r="P196" i="1" s="1"/>
  <c r="T196" i="1" s="1"/>
  <c r="E196" i="1"/>
  <c r="N195" i="1"/>
  <c r="J195" i="1"/>
  <c r="P195" i="1" s="1"/>
  <c r="T195" i="1" s="1"/>
  <c r="E195" i="1"/>
  <c r="N194" i="1"/>
  <c r="J194" i="1"/>
  <c r="P194" i="1" s="1"/>
  <c r="T194" i="1" s="1"/>
  <c r="E194" i="1"/>
  <c r="N193" i="1"/>
  <c r="J193" i="1"/>
  <c r="P193" i="1" s="1"/>
  <c r="T193" i="1" s="1"/>
  <c r="E193" i="1"/>
  <c r="N192" i="1"/>
  <c r="J192" i="1"/>
  <c r="P192" i="1" s="1"/>
  <c r="T192" i="1" s="1"/>
  <c r="E192" i="1"/>
  <c r="N191" i="1"/>
  <c r="P191" i="1" s="1"/>
  <c r="T191" i="1" s="1"/>
  <c r="J191" i="1"/>
  <c r="E191" i="1"/>
  <c r="N190" i="1"/>
  <c r="J190" i="1"/>
  <c r="E190" i="1"/>
  <c r="N189" i="1"/>
  <c r="J189" i="1"/>
  <c r="P189" i="1" s="1"/>
  <c r="T189" i="1" s="1"/>
  <c r="E189" i="1"/>
  <c r="N188" i="1"/>
  <c r="J188" i="1"/>
  <c r="E188" i="1"/>
  <c r="N187" i="1"/>
  <c r="J187" i="1"/>
  <c r="E187" i="1"/>
  <c r="N186" i="1"/>
  <c r="J186" i="1"/>
  <c r="P186" i="1" s="1"/>
  <c r="T186" i="1" s="1"/>
  <c r="E186" i="1"/>
  <c r="N185" i="1"/>
  <c r="J185" i="1"/>
  <c r="P185" i="1" s="1"/>
  <c r="T185" i="1" s="1"/>
  <c r="E185" i="1"/>
  <c r="N184" i="1"/>
  <c r="J184" i="1"/>
  <c r="P184" i="1" s="1"/>
  <c r="T184" i="1" s="1"/>
  <c r="E184" i="1"/>
  <c r="N183" i="1"/>
  <c r="J183" i="1"/>
  <c r="P183" i="1" s="1"/>
  <c r="T183" i="1" s="1"/>
  <c r="E183" i="1"/>
  <c r="N182" i="1"/>
  <c r="J182" i="1"/>
  <c r="P182" i="1" s="1"/>
  <c r="T182" i="1" s="1"/>
  <c r="E182" i="1"/>
  <c r="N181" i="1"/>
  <c r="J181" i="1"/>
  <c r="E181" i="1"/>
  <c r="N180" i="1"/>
  <c r="J180" i="1"/>
  <c r="E180" i="1"/>
  <c r="N179" i="1"/>
  <c r="J179" i="1"/>
  <c r="P179" i="1" s="1"/>
  <c r="T179" i="1" s="1"/>
  <c r="E179" i="1"/>
  <c r="N178" i="1"/>
  <c r="J178" i="1"/>
  <c r="E178" i="1"/>
  <c r="N177" i="1"/>
  <c r="J177" i="1"/>
  <c r="P177" i="1" s="1"/>
  <c r="T177" i="1" s="1"/>
  <c r="E177" i="1"/>
  <c r="N176" i="1"/>
  <c r="J176" i="1"/>
  <c r="P176" i="1" s="1"/>
  <c r="T176" i="1" s="1"/>
  <c r="E176" i="1"/>
  <c r="N175" i="1"/>
  <c r="J175" i="1"/>
  <c r="E175" i="1"/>
  <c r="N174" i="1"/>
  <c r="J174" i="1"/>
  <c r="P174" i="1" s="1"/>
  <c r="T174" i="1" s="1"/>
  <c r="E174" i="1"/>
  <c r="N173" i="1"/>
  <c r="J173" i="1"/>
  <c r="P173" i="1" s="1"/>
  <c r="T173" i="1" s="1"/>
  <c r="E173" i="1"/>
  <c r="N172" i="1"/>
  <c r="J172" i="1"/>
  <c r="P172" i="1" s="1"/>
  <c r="T172" i="1" s="1"/>
  <c r="E172" i="1"/>
  <c r="N171" i="1"/>
  <c r="J171" i="1"/>
  <c r="E171" i="1"/>
  <c r="N170" i="1"/>
  <c r="J170" i="1"/>
  <c r="E170" i="1"/>
  <c r="N169" i="1"/>
  <c r="J169" i="1"/>
  <c r="P169" i="1" s="1"/>
  <c r="T169" i="1" s="1"/>
  <c r="E169" i="1"/>
  <c r="N168" i="1"/>
  <c r="J168" i="1"/>
  <c r="P168" i="1" s="1"/>
  <c r="T168" i="1" s="1"/>
  <c r="E168" i="1"/>
  <c r="N167" i="1"/>
  <c r="J167" i="1"/>
  <c r="P167" i="1" s="1"/>
  <c r="T167" i="1" s="1"/>
  <c r="E167" i="1"/>
  <c r="N166" i="1"/>
  <c r="J166" i="1"/>
  <c r="P166" i="1" s="1"/>
  <c r="T166" i="1" s="1"/>
  <c r="E166" i="1"/>
  <c r="N165" i="1"/>
  <c r="J165" i="1"/>
  <c r="E165" i="1"/>
  <c r="N164" i="1"/>
  <c r="J164" i="1"/>
  <c r="P164" i="1" s="1"/>
  <c r="T164" i="1" s="1"/>
  <c r="E164" i="1"/>
  <c r="N163" i="1"/>
  <c r="J163" i="1"/>
  <c r="P163" i="1" s="1"/>
  <c r="T163" i="1" s="1"/>
  <c r="E163" i="1"/>
  <c r="N162" i="1"/>
  <c r="J162" i="1"/>
  <c r="E162" i="1"/>
  <c r="N161" i="1"/>
  <c r="J161" i="1"/>
  <c r="E161" i="1"/>
  <c r="N160" i="1"/>
  <c r="J160" i="1"/>
  <c r="E160" i="1"/>
  <c r="N159" i="1"/>
  <c r="J159" i="1"/>
  <c r="E159" i="1"/>
  <c r="N158" i="1"/>
  <c r="J158" i="1"/>
  <c r="P158" i="1" s="1"/>
  <c r="T158" i="1" s="1"/>
  <c r="E158" i="1"/>
  <c r="N157" i="1"/>
  <c r="J157" i="1"/>
  <c r="P157" i="1" s="1"/>
  <c r="T157" i="1" s="1"/>
  <c r="E157" i="1"/>
  <c r="P156" i="1"/>
  <c r="T156" i="1" s="1"/>
  <c r="N156" i="1"/>
  <c r="J156" i="1"/>
  <c r="E156" i="1"/>
  <c r="N155" i="1"/>
  <c r="J155" i="1"/>
  <c r="P155" i="1" s="1"/>
  <c r="T155" i="1" s="1"/>
  <c r="E155" i="1"/>
  <c r="N154" i="1"/>
  <c r="J154" i="1"/>
  <c r="P154" i="1" s="1"/>
  <c r="T154" i="1" s="1"/>
  <c r="E154" i="1"/>
  <c r="N153" i="1"/>
  <c r="J153" i="1"/>
  <c r="E153" i="1"/>
  <c r="N152" i="1"/>
  <c r="J152" i="1"/>
  <c r="P152" i="1" s="1"/>
  <c r="T152" i="1" s="1"/>
  <c r="E152" i="1"/>
  <c r="N151" i="1"/>
  <c r="J151" i="1"/>
  <c r="E151" i="1"/>
  <c r="N150" i="1"/>
  <c r="P150" i="1" s="1"/>
  <c r="T150" i="1" s="1"/>
  <c r="J150" i="1"/>
  <c r="E150" i="1"/>
  <c r="N149" i="1"/>
  <c r="J149" i="1"/>
  <c r="P149" i="1" s="1"/>
  <c r="T149" i="1" s="1"/>
  <c r="E149" i="1"/>
  <c r="N148" i="1"/>
  <c r="J148" i="1"/>
  <c r="E148" i="1"/>
  <c r="N147" i="1"/>
  <c r="J147" i="1"/>
  <c r="P147" i="1" s="1"/>
  <c r="T147" i="1" s="1"/>
  <c r="E147" i="1"/>
  <c r="N146" i="1"/>
  <c r="J146" i="1"/>
  <c r="P146" i="1" s="1"/>
  <c r="T146" i="1" s="1"/>
  <c r="E146" i="1"/>
  <c r="N145" i="1"/>
  <c r="J145" i="1"/>
  <c r="E145" i="1"/>
  <c r="N144" i="1"/>
  <c r="J144" i="1"/>
  <c r="P144" i="1" s="1"/>
  <c r="T144" i="1" s="1"/>
  <c r="E144" i="1"/>
  <c r="N143" i="1"/>
  <c r="J143" i="1"/>
  <c r="P143" i="1" s="1"/>
  <c r="T143" i="1" s="1"/>
  <c r="E143" i="1"/>
  <c r="N142" i="1"/>
  <c r="J142" i="1"/>
  <c r="P142" i="1" s="1"/>
  <c r="T142" i="1" s="1"/>
  <c r="E142" i="1"/>
  <c r="N141" i="1"/>
  <c r="J141" i="1"/>
  <c r="P141" i="1" s="1"/>
  <c r="T141" i="1" s="1"/>
  <c r="E141" i="1"/>
  <c r="N140" i="1"/>
  <c r="J140" i="1"/>
  <c r="P140" i="1" s="1"/>
  <c r="T140" i="1" s="1"/>
  <c r="E140" i="1"/>
  <c r="N139" i="1"/>
  <c r="J139" i="1"/>
  <c r="E139" i="1"/>
  <c r="N138" i="1"/>
  <c r="J138" i="1"/>
  <c r="E138" i="1"/>
  <c r="N137" i="1"/>
  <c r="J137" i="1"/>
  <c r="E137" i="1"/>
  <c r="N136" i="1"/>
  <c r="J136" i="1"/>
  <c r="P136" i="1" s="1"/>
  <c r="T136" i="1" s="1"/>
  <c r="E136" i="1"/>
  <c r="N135" i="1"/>
  <c r="J135" i="1"/>
  <c r="E135" i="1"/>
  <c r="N134" i="1"/>
  <c r="J134" i="1"/>
  <c r="P134" i="1" s="1"/>
  <c r="T134" i="1" s="1"/>
  <c r="E134" i="1"/>
  <c r="N133" i="1"/>
  <c r="J133" i="1"/>
  <c r="P133" i="1" s="1"/>
  <c r="T133" i="1" s="1"/>
  <c r="E133" i="1"/>
  <c r="T132" i="1"/>
  <c r="P132" i="1"/>
  <c r="N132" i="1"/>
  <c r="J132" i="1"/>
  <c r="E132" i="1"/>
  <c r="N131" i="1"/>
  <c r="J131" i="1"/>
  <c r="E131" i="1"/>
  <c r="N130" i="1"/>
  <c r="J130" i="1"/>
  <c r="E130" i="1"/>
  <c r="N129" i="1"/>
  <c r="J129" i="1"/>
  <c r="E129" i="1"/>
  <c r="N128" i="1"/>
  <c r="J128" i="1"/>
  <c r="P128" i="1" s="1"/>
  <c r="T128" i="1" s="1"/>
  <c r="E128" i="1"/>
  <c r="N127" i="1"/>
  <c r="J127" i="1"/>
  <c r="P127" i="1" s="1"/>
  <c r="T127" i="1" s="1"/>
  <c r="E127" i="1"/>
  <c r="N126" i="1"/>
  <c r="J126" i="1"/>
  <c r="E126" i="1"/>
  <c r="N125" i="1"/>
  <c r="J125" i="1"/>
  <c r="P125" i="1" s="1"/>
  <c r="T125" i="1" s="1"/>
  <c r="E125" i="1"/>
  <c r="N124" i="1"/>
  <c r="J124" i="1"/>
  <c r="P124" i="1" s="1"/>
  <c r="T124" i="1" s="1"/>
  <c r="E124" i="1"/>
  <c r="N123" i="1"/>
  <c r="J123" i="1"/>
  <c r="P123" i="1" s="1"/>
  <c r="T123" i="1" s="1"/>
  <c r="E123" i="1"/>
  <c r="N122" i="1"/>
  <c r="J122" i="1"/>
  <c r="E122" i="1"/>
  <c r="N121" i="1"/>
  <c r="J121" i="1"/>
  <c r="E121" i="1"/>
  <c r="N120" i="1"/>
  <c r="J120" i="1"/>
  <c r="E120" i="1"/>
  <c r="N119" i="1"/>
  <c r="J119" i="1"/>
  <c r="P119" i="1" s="1"/>
  <c r="T119" i="1" s="1"/>
  <c r="E119" i="1"/>
  <c r="N118" i="1"/>
  <c r="J118" i="1"/>
  <c r="P118" i="1" s="1"/>
  <c r="T118" i="1" s="1"/>
  <c r="E118" i="1"/>
  <c r="N117" i="1"/>
  <c r="J117" i="1"/>
  <c r="E117" i="1"/>
  <c r="N116" i="1"/>
  <c r="J116" i="1"/>
  <c r="P116" i="1" s="1"/>
  <c r="T116" i="1" s="1"/>
  <c r="E116" i="1"/>
  <c r="N115" i="1"/>
  <c r="J115" i="1"/>
  <c r="P115" i="1" s="1"/>
  <c r="T115" i="1" s="1"/>
  <c r="E115" i="1"/>
  <c r="N114" i="1"/>
  <c r="J114" i="1"/>
  <c r="E114" i="1"/>
  <c r="N113" i="1"/>
  <c r="J113" i="1"/>
  <c r="P113" i="1" s="1"/>
  <c r="T113" i="1" s="1"/>
  <c r="E113" i="1"/>
  <c r="N112" i="1"/>
  <c r="J112" i="1"/>
  <c r="E112" i="1"/>
  <c r="N111" i="1"/>
  <c r="P111" i="1" s="1"/>
  <c r="T111" i="1" s="1"/>
  <c r="J111" i="1"/>
  <c r="E111" i="1"/>
  <c r="N110" i="1"/>
  <c r="J110" i="1"/>
  <c r="E110" i="1"/>
  <c r="N109" i="1"/>
  <c r="J109" i="1"/>
  <c r="P109" i="1" s="1"/>
  <c r="T109" i="1" s="1"/>
  <c r="E109" i="1"/>
  <c r="N108" i="1"/>
  <c r="J108" i="1"/>
  <c r="E108" i="1"/>
  <c r="N107" i="1"/>
  <c r="J107" i="1"/>
  <c r="P107" i="1" s="1"/>
  <c r="T107" i="1" s="1"/>
  <c r="E107" i="1"/>
  <c r="N106" i="1"/>
  <c r="J106" i="1"/>
  <c r="P106" i="1" s="1"/>
  <c r="T106" i="1" s="1"/>
  <c r="E106" i="1"/>
  <c r="N105" i="1"/>
  <c r="J105" i="1"/>
  <c r="P105" i="1" s="1"/>
  <c r="T105" i="1" s="1"/>
  <c r="E105" i="1"/>
  <c r="N104" i="1"/>
  <c r="J104" i="1"/>
  <c r="P104" i="1" s="1"/>
  <c r="T104" i="1" s="1"/>
  <c r="E104" i="1"/>
  <c r="N103" i="1"/>
  <c r="J103" i="1"/>
  <c r="P103" i="1" s="1"/>
  <c r="T103" i="1" s="1"/>
  <c r="E103" i="1"/>
  <c r="N102" i="1"/>
  <c r="P102" i="1" s="1"/>
  <c r="T102" i="1" s="1"/>
  <c r="J102" i="1"/>
  <c r="E102" i="1"/>
  <c r="N101" i="1"/>
  <c r="J101" i="1"/>
  <c r="E101" i="1"/>
  <c r="N100" i="1"/>
  <c r="J100" i="1"/>
  <c r="E100" i="1"/>
  <c r="N99" i="1"/>
  <c r="J99" i="1"/>
  <c r="P99" i="1" s="1"/>
  <c r="T99" i="1" s="1"/>
  <c r="E99" i="1"/>
  <c r="N98" i="1"/>
  <c r="J98" i="1"/>
  <c r="E98" i="1"/>
  <c r="N97" i="1"/>
  <c r="J97" i="1"/>
  <c r="P97" i="1" s="1"/>
  <c r="T97" i="1" s="1"/>
  <c r="E97" i="1"/>
  <c r="N96" i="1"/>
  <c r="J96" i="1"/>
  <c r="P96" i="1" s="1"/>
  <c r="T96" i="1" s="1"/>
  <c r="E96" i="1"/>
  <c r="N95" i="1"/>
  <c r="P95" i="1" s="1"/>
  <c r="T95" i="1" s="1"/>
  <c r="J95" i="1"/>
  <c r="E95" i="1"/>
  <c r="N94" i="1"/>
  <c r="J94" i="1"/>
  <c r="P94" i="1" s="1"/>
  <c r="T94" i="1" s="1"/>
  <c r="E94" i="1"/>
  <c r="N93" i="1"/>
  <c r="J93" i="1"/>
  <c r="P93" i="1" s="1"/>
  <c r="T93" i="1" s="1"/>
  <c r="E93" i="1"/>
  <c r="N92" i="1"/>
  <c r="J92" i="1"/>
  <c r="P92" i="1" s="1"/>
  <c r="T92" i="1" s="1"/>
  <c r="E92" i="1"/>
  <c r="N91" i="1"/>
  <c r="J91" i="1"/>
  <c r="E91" i="1"/>
  <c r="N90" i="1"/>
  <c r="J90" i="1"/>
  <c r="E90" i="1"/>
  <c r="N89" i="1"/>
  <c r="J89" i="1"/>
  <c r="P89" i="1" s="1"/>
  <c r="T89" i="1" s="1"/>
  <c r="E89" i="1"/>
  <c r="N88" i="1"/>
  <c r="J88" i="1"/>
  <c r="P88" i="1" s="1"/>
  <c r="T88" i="1" s="1"/>
  <c r="E88" i="1"/>
  <c r="N87" i="1"/>
  <c r="J87" i="1"/>
  <c r="P87" i="1" s="1"/>
  <c r="T87" i="1" s="1"/>
  <c r="E87" i="1"/>
  <c r="N86" i="1"/>
  <c r="J86" i="1"/>
  <c r="P86" i="1" s="1"/>
  <c r="T86" i="1" s="1"/>
  <c r="E86" i="1"/>
  <c r="N85" i="1"/>
  <c r="J85" i="1"/>
  <c r="E85" i="1"/>
  <c r="N84" i="1"/>
  <c r="J84" i="1"/>
  <c r="P84" i="1" s="1"/>
  <c r="T84" i="1" s="1"/>
  <c r="E84" i="1"/>
  <c r="N83" i="1"/>
  <c r="J83" i="1"/>
  <c r="P83" i="1" s="1"/>
  <c r="T83" i="1" s="1"/>
  <c r="E83" i="1"/>
  <c r="N82" i="1"/>
  <c r="J82" i="1"/>
  <c r="E82" i="1"/>
  <c r="N81" i="1"/>
  <c r="J81" i="1"/>
  <c r="E81" i="1"/>
  <c r="N80" i="1"/>
  <c r="J80" i="1"/>
  <c r="E80" i="1"/>
  <c r="N79" i="1"/>
  <c r="J79" i="1"/>
  <c r="P79" i="1" s="1"/>
  <c r="T79" i="1" s="1"/>
  <c r="E79" i="1"/>
  <c r="N78" i="1"/>
  <c r="J78" i="1"/>
  <c r="E78" i="1"/>
  <c r="N77" i="1"/>
  <c r="J77" i="1"/>
  <c r="P77" i="1" s="1"/>
  <c r="T77" i="1" s="1"/>
  <c r="E77" i="1"/>
  <c r="N76" i="1"/>
  <c r="P76" i="1" s="1"/>
  <c r="T76" i="1" s="1"/>
  <c r="J76" i="1"/>
  <c r="E76" i="1"/>
  <c r="N75" i="1"/>
  <c r="J75" i="1"/>
  <c r="P75" i="1" s="1"/>
  <c r="T75" i="1" s="1"/>
  <c r="E75" i="1"/>
  <c r="N74" i="1"/>
  <c r="J74" i="1"/>
  <c r="P74" i="1" s="1"/>
  <c r="T74" i="1" s="1"/>
  <c r="E74" i="1"/>
  <c r="N73" i="1"/>
  <c r="J73" i="1"/>
  <c r="P73" i="1" s="1"/>
  <c r="T73" i="1" s="1"/>
  <c r="E73" i="1"/>
  <c r="N72" i="1"/>
  <c r="J72" i="1"/>
  <c r="E72" i="1"/>
  <c r="N71" i="1"/>
  <c r="J71" i="1"/>
  <c r="E71" i="1"/>
  <c r="N70" i="1"/>
  <c r="J70" i="1"/>
  <c r="E70" i="1"/>
  <c r="N69" i="1"/>
  <c r="J69" i="1"/>
  <c r="E69" i="1"/>
  <c r="N68" i="1"/>
  <c r="J68" i="1"/>
  <c r="P68" i="1" s="1"/>
  <c r="T68" i="1" s="1"/>
  <c r="E68" i="1"/>
  <c r="N67" i="1"/>
  <c r="J67" i="1"/>
  <c r="E67" i="1"/>
  <c r="N66" i="1"/>
  <c r="J66" i="1"/>
  <c r="P66" i="1" s="1"/>
  <c r="T66" i="1" s="1"/>
  <c r="E66" i="1"/>
  <c r="N65" i="1"/>
  <c r="J65" i="1"/>
  <c r="E65" i="1"/>
  <c r="N64" i="1"/>
  <c r="J64" i="1"/>
  <c r="P64" i="1" s="1"/>
  <c r="T64" i="1" s="1"/>
  <c r="C64" i="1"/>
  <c r="E64" i="1" s="1"/>
  <c r="N63" i="1"/>
  <c r="J63" i="1"/>
  <c r="C63" i="1"/>
  <c r="E63" i="1" s="1"/>
  <c r="N62" i="1"/>
  <c r="J62" i="1"/>
  <c r="C62" i="1"/>
  <c r="E62" i="1" s="1"/>
  <c r="N61" i="1"/>
  <c r="J61" i="1"/>
  <c r="P61" i="1" s="1"/>
  <c r="T61" i="1" s="1"/>
  <c r="C61" i="1"/>
  <c r="E61" i="1" s="1"/>
  <c r="N60" i="1"/>
  <c r="J60" i="1"/>
  <c r="P60" i="1" s="1"/>
  <c r="T60" i="1" s="1"/>
  <c r="C60" i="1"/>
  <c r="E60" i="1" s="1"/>
  <c r="N59" i="1"/>
  <c r="J59" i="1"/>
  <c r="P59" i="1" s="1"/>
  <c r="T59" i="1" s="1"/>
  <c r="C59" i="1"/>
  <c r="E59" i="1" s="1"/>
  <c r="N58" i="1"/>
  <c r="J58" i="1"/>
  <c r="P58" i="1" s="1"/>
  <c r="T58" i="1" s="1"/>
  <c r="C58" i="1"/>
  <c r="E58" i="1" s="1"/>
  <c r="N57" i="1"/>
  <c r="J57" i="1"/>
  <c r="C57" i="1"/>
  <c r="E57" i="1" s="1"/>
  <c r="N56" i="1"/>
  <c r="J56" i="1"/>
  <c r="P56" i="1" s="1"/>
  <c r="T56" i="1" s="1"/>
  <c r="C56" i="1"/>
  <c r="E56" i="1" s="1"/>
  <c r="N55" i="1"/>
  <c r="J55" i="1"/>
  <c r="P55" i="1" s="1"/>
  <c r="T55" i="1" s="1"/>
  <c r="C55" i="1"/>
  <c r="E55" i="1" s="1"/>
  <c r="N54" i="1"/>
  <c r="J54" i="1"/>
  <c r="C54" i="1"/>
  <c r="E54" i="1" s="1"/>
  <c r="N53" i="1"/>
  <c r="J53" i="1"/>
  <c r="P53" i="1" s="1"/>
  <c r="T53" i="1" s="1"/>
  <c r="C53" i="1"/>
  <c r="E53" i="1" s="1"/>
  <c r="N52" i="1"/>
  <c r="J52" i="1"/>
  <c r="E52" i="1"/>
  <c r="C52" i="1"/>
  <c r="N51" i="1"/>
  <c r="J51" i="1"/>
  <c r="P51" i="1" s="1"/>
  <c r="T51" i="1" s="1"/>
  <c r="C51" i="1"/>
  <c r="E51" i="1" s="1"/>
  <c r="N50" i="1"/>
  <c r="J50" i="1"/>
  <c r="C50" i="1"/>
  <c r="E50" i="1" s="1"/>
  <c r="N49" i="1"/>
  <c r="J49" i="1"/>
  <c r="P49" i="1" s="1"/>
  <c r="T49" i="1" s="1"/>
  <c r="E49" i="1"/>
  <c r="C49" i="1"/>
  <c r="N48" i="1"/>
  <c r="J48" i="1"/>
  <c r="P48" i="1" s="1"/>
  <c r="T48" i="1" s="1"/>
  <c r="C48" i="1"/>
  <c r="E48" i="1" s="1"/>
  <c r="N47" i="1"/>
  <c r="J47" i="1"/>
  <c r="P47" i="1" s="1"/>
  <c r="T47" i="1" s="1"/>
  <c r="C47" i="1"/>
  <c r="E47" i="1" s="1"/>
  <c r="N46" i="1"/>
  <c r="J46" i="1"/>
  <c r="P46" i="1" s="1"/>
  <c r="T46" i="1" s="1"/>
  <c r="C46" i="1"/>
  <c r="E46" i="1" s="1"/>
  <c r="N45" i="1"/>
  <c r="J45" i="1"/>
  <c r="P45" i="1" s="1"/>
  <c r="T45" i="1" s="1"/>
  <c r="C45" i="1"/>
  <c r="E45" i="1" s="1"/>
  <c r="N44" i="1"/>
  <c r="J44" i="1"/>
  <c r="P44" i="1" s="1"/>
  <c r="T44" i="1" s="1"/>
  <c r="C44" i="1"/>
  <c r="E44" i="1" s="1"/>
  <c r="N43" i="1"/>
  <c r="J43" i="1"/>
  <c r="C43" i="1"/>
  <c r="E43" i="1" s="1"/>
  <c r="N42" i="1"/>
  <c r="J42" i="1"/>
  <c r="P42" i="1" s="1"/>
  <c r="T42" i="1" s="1"/>
  <c r="C42" i="1"/>
  <c r="E42" i="1" s="1"/>
  <c r="N41" i="1"/>
  <c r="J41" i="1"/>
  <c r="C41" i="1"/>
  <c r="E41" i="1" s="1"/>
  <c r="N40" i="1"/>
  <c r="J40" i="1"/>
  <c r="P40" i="1" s="1"/>
  <c r="T40" i="1" s="1"/>
  <c r="C40" i="1"/>
  <c r="E40" i="1" s="1"/>
  <c r="N39" i="1"/>
  <c r="J39" i="1"/>
  <c r="C39" i="1"/>
  <c r="E39" i="1" s="1"/>
  <c r="N38" i="1"/>
  <c r="P38" i="1" s="1"/>
  <c r="T38" i="1" s="1"/>
  <c r="J38" i="1"/>
  <c r="C38" i="1"/>
  <c r="E38" i="1" s="1"/>
  <c r="N37" i="1"/>
  <c r="J37" i="1"/>
  <c r="P37" i="1" s="1"/>
  <c r="T37" i="1" s="1"/>
  <c r="C37" i="1"/>
  <c r="E37" i="1" s="1"/>
  <c r="N36" i="1"/>
  <c r="J36" i="1"/>
  <c r="E36" i="1"/>
  <c r="C36" i="1"/>
  <c r="N35" i="1"/>
  <c r="J35" i="1"/>
  <c r="P35" i="1" s="1"/>
  <c r="T35" i="1" s="1"/>
  <c r="C35" i="1"/>
  <c r="E35" i="1" s="1"/>
  <c r="N34" i="1"/>
  <c r="J34" i="1"/>
  <c r="P34" i="1" s="1"/>
  <c r="T34" i="1" s="1"/>
  <c r="C34" i="1"/>
  <c r="E34" i="1" s="1"/>
  <c r="N33" i="1"/>
  <c r="J33" i="1"/>
  <c r="P33" i="1" s="1"/>
  <c r="T33" i="1" s="1"/>
  <c r="C33" i="1"/>
  <c r="E33" i="1" s="1"/>
  <c r="N32" i="1"/>
  <c r="P32" i="1" s="1"/>
  <c r="T32" i="1" s="1"/>
  <c r="J32" i="1"/>
  <c r="C32" i="1"/>
  <c r="E32" i="1" s="1"/>
  <c r="N31" i="1"/>
  <c r="J31" i="1"/>
  <c r="P31" i="1" s="1"/>
  <c r="T31" i="1" s="1"/>
  <c r="C31" i="1"/>
  <c r="E31" i="1" s="1"/>
  <c r="N30" i="1"/>
  <c r="J30" i="1"/>
  <c r="C30" i="1"/>
  <c r="E30" i="1" s="1"/>
  <c r="N29" i="1"/>
  <c r="J29" i="1"/>
  <c r="P29" i="1" s="1"/>
  <c r="T29" i="1" s="1"/>
  <c r="C29" i="1"/>
  <c r="E29" i="1" s="1"/>
  <c r="N28" i="1"/>
  <c r="J28" i="1"/>
  <c r="P28" i="1" s="1"/>
  <c r="T28" i="1" s="1"/>
  <c r="C28" i="1"/>
  <c r="E28" i="1" s="1"/>
  <c r="N27" i="1"/>
  <c r="J27" i="1"/>
  <c r="P27" i="1" s="1"/>
  <c r="T27" i="1" s="1"/>
  <c r="C27" i="1"/>
  <c r="E27" i="1" s="1"/>
  <c r="N26" i="1"/>
  <c r="J26" i="1"/>
  <c r="P26" i="1" s="1"/>
  <c r="T26" i="1" s="1"/>
  <c r="C26" i="1"/>
  <c r="E26" i="1" s="1"/>
  <c r="N25" i="1"/>
  <c r="J25" i="1"/>
  <c r="P25" i="1" s="1"/>
  <c r="T25" i="1" s="1"/>
  <c r="C25" i="1"/>
  <c r="E25" i="1" s="1"/>
  <c r="N24" i="1"/>
  <c r="J24" i="1"/>
  <c r="C24" i="1"/>
  <c r="E24" i="1" s="1"/>
  <c r="N23" i="1"/>
  <c r="J23" i="1"/>
  <c r="P23" i="1" s="1"/>
  <c r="T23" i="1" s="1"/>
  <c r="C23" i="1"/>
  <c r="E23" i="1" s="1"/>
  <c r="N22" i="1"/>
  <c r="J22" i="1"/>
  <c r="P22" i="1" s="1"/>
  <c r="T22" i="1" s="1"/>
  <c r="C22" i="1"/>
  <c r="E22" i="1" s="1"/>
  <c r="N21" i="1"/>
  <c r="J21" i="1"/>
  <c r="P21" i="1" s="1"/>
  <c r="T21" i="1" s="1"/>
  <c r="C21" i="1"/>
  <c r="E21" i="1" s="1"/>
  <c r="N20" i="1"/>
  <c r="J20" i="1"/>
  <c r="P20" i="1" s="1"/>
  <c r="T20" i="1" s="1"/>
  <c r="C20" i="1"/>
  <c r="E20" i="1" s="1"/>
  <c r="N19" i="1"/>
  <c r="J19" i="1"/>
  <c r="P19" i="1" s="1"/>
  <c r="T19" i="1" s="1"/>
  <c r="C19" i="1"/>
  <c r="E19" i="1" s="1"/>
  <c r="N18" i="1"/>
  <c r="P18" i="1" s="1"/>
  <c r="T18" i="1" s="1"/>
  <c r="J18" i="1"/>
  <c r="C18" i="1"/>
  <c r="E18" i="1" s="1"/>
  <c r="N17" i="1"/>
  <c r="J17" i="1"/>
  <c r="P17" i="1" s="1"/>
  <c r="T17" i="1" s="1"/>
  <c r="C17" i="1"/>
  <c r="E17" i="1" s="1"/>
  <c r="N16" i="1"/>
  <c r="J16" i="1"/>
  <c r="C16" i="1"/>
  <c r="E16" i="1" s="1"/>
  <c r="P15" i="1"/>
  <c r="T15" i="1" s="1"/>
  <c r="N15" i="1"/>
  <c r="J15" i="1"/>
  <c r="C15" i="1"/>
  <c r="E15" i="1" s="1"/>
  <c r="N14" i="1"/>
  <c r="J14" i="1"/>
  <c r="P14" i="1" s="1"/>
  <c r="T14" i="1" s="1"/>
  <c r="C14" i="1"/>
  <c r="E14" i="1" s="1"/>
  <c r="N13" i="1"/>
  <c r="J13" i="1"/>
  <c r="P13" i="1" s="1"/>
  <c r="T13" i="1" s="1"/>
  <c r="C13" i="1"/>
  <c r="E13" i="1" s="1"/>
  <c r="P12" i="1"/>
  <c r="T12" i="1" s="1"/>
  <c r="N12" i="1"/>
  <c r="J12" i="1"/>
  <c r="C12" i="1"/>
  <c r="E12" i="1" s="1"/>
  <c r="N11" i="1"/>
  <c r="J11" i="1"/>
  <c r="P11" i="1" s="1"/>
  <c r="T11" i="1" s="1"/>
  <c r="C11" i="1"/>
  <c r="E11" i="1" s="1"/>
  <c r="N10" i="1"/>
  <c r="J10" i="1"/>
  <c r="P10" i="1" s="1"/>
  <c r="T10" i="1" s="1"/>
  <c r="C10" i="1"/>
  <c r="E10" i="1" s="1"/>
  <c r="N9" i="1"/>
  <c r="J9" i="1"/>
  <c r="P9" i="1" s="1"/>
  <c r="T9" i="1" s="1"/>
  <c r="C9" i="1"/>
  <c r="E9" i="1" s="1"/>
  <c r="N8" i="1"/>
  <c r="J8" i="1"/>
  <c r="P8" i="1" s="1"/>
  <c r="T8" i="1" s="1"/>
  <c r="C8" i="1"/>
  <c r="E8" i="1" s="1"/>
  <c r="P7" i="1"/>
  <c r="T7" i="1" s="1"/>
  <c r="N7" i="1"/>
  <c r="J7" i="1"/>
  <c r="C7" i="1"/>
  <c r="E7" i="1" s="1"/>
  <c r="N6" i="1"/>
  <c r="J6" i="1"/>
  <c r="P6" i="1" s="1"/>
  <c r="T6" i="1" s="1"/>
  <c r="C6" i="1"/>
  <c r="E6" i="1" s="1"/>
  <c r="N5" i="1"/>
  <c r="J5" i="1"/>
  <c r="P5" i="1" s="1"/>
  <c r="T5" i="1" s="1"/>
  <c r="C5" i="1"/>
  <c r="E5" i="1" s="1"/>
  <c r="P135" i="1" l="1"/>
  <c r="T135" i="1" s="1"/>
  <c r="P130" i="1"/>
  <c r="T130" i="1" s="1"/>
  <c r="P112" i="1"/>
  <c r="T112" i="1" s="1"/>
  <c r="P160" i="1"/>
  <c r="T160" i="1" s="1"/>
  <c r="P39" i="1"/>
  <c r="T39" i="1" s="1"/>
  <c r="P50" i="1"/>
  <c r="T50" i="1" s="1"/>
  <c r="P67" i="1"/>
  <c r="T67" i="1" s="1"/>
  <c r="P148" i="1"/>
  <c r="T148" i="1" s="1"/>
  <c r="P80" i="1"/>
  <c r="T80" i="1" s="1"/>
  <c r="P100" i="1"/>
  <c r="T100" i="1" s="1"/>
  <c r="P131" i="1"/>
  <c r="T131" i="1" s="1"/>
  <c r="P161" i="1"/>
  <c r="T161" i="1" s="1"/>
  <c r="P180" i="1"/>
  <c r="T180" i="1" s="1"/>
  <c r="P81" i="1"/>
  <c r="T81" i="1" s="1"/>
  <c r="P101" i="1"/>
  <c r="T101" i="1" s="1"/>
  <c r="P57" i="1"/>
  <c r="T57" i="1" s="1"/>
  <c r="P62" i="1"/>
  <c r="T62" i="1" s="1"/>
  <c r="P69" i="1"/>
  <c r="T69" i="1" s="1"/>
  <c r="P114" i="1"/>
  <c r="T114" i="1" s="1"/>
  <c r="P126" i="1"/>
  <c r="T126" i="1" s="1"/>
  <c r="P162" i="1"/>
  <c r="T162" i="1" s="1"/>
  <c r="P181" i="1"/>
  <c r="T181" i="1" s="1"/>
  <c r="P24" i="1"/>
  <c r="T24" i="1" s="1"/>
  <c r="P41" i="1"/>
  <c r="T41" i="1" s="1"/>
  <c r="P82" i="1"/>
  <c r="T82" i="1" s="1"/>
  <c r="P108" i="1"/>
  <c r="T108" i="1" s="1"/>
  <c r="P138" i="1"/>
  <c r="T138" i="1" s="1"/>
  <c r="P175" i="1"/>
  <c r="T175" i="1" s="1"/>
  <c r="P188" i="1"/>
  <c r="T188" i="1" s="1"/>
  <c r="P63" i="1"/>
  <c r="T63" i="1" s="1"/>
  <c r="P120" i="1"/>
  <c r="T120" i="1" s="1"/>
  <c r="P70" i="1"/>
  <c r="T70" i="1" s="1"/>
  <c r="P151" i="1"/>
  <c r="T151" i="1" s="1"/>
  <c r="P139" i="1"/>
  <c r="T139" i="1" s="1"/>
  <c r="P90" i="1"/>
  <c r="T90" i="1" s="1"/>
  <c r="P71" i="1"/>
  <c r="T71" i="1" s="1"/>
  <c r="P121" i="1"/>
  <c r="T121" i="1" s="1"/>
  <c r="P110" i="1"/>
  <c r="T110" i="1" s="1"/>
  <c r="P190" i="1"/>
  <c r="T190" i="1" s="1"/>
  <c r="P43" i="1"/>
  <c r="T43" i="1" s="1"/>
  <c r="P54" i="1"/>
  <c r="T54" i="1" s="1"/>
  <c r="P72" i="1"/>
  <c r="T72" i="1" s="1"/>
  <c r="P78" i="1"/>
  <c r="T78" i="1" s="1"/>
  <c r="P91" i="1"/>
  <c r="T91" i="1" s="1"/>
  <c r="P98" i="1"/>
  <c r="T98" i="1" s="1"/>
  <c r="P129" i="1"/>
  <c r="T129" i="1" s="1"/>
  <c r="P153" i="1"/>
  <c r="T153" i="1" s="1"/>
  <c r="P165" i="1"/>
  <c r="T165" i="1" s="1"/>
  <c r="P171" i="1"/>
  <c r="T171" i="1" s="1"/>
  <c r="P30" i="1"/>
  <c r="T30" i="1" s="1"/>
  <c r="P52" i="1"/>
  <c r="T52" i="1" s="1"/>
  <c r="P36" i="1"/>
  <c r="T36" i="1" s="1"/>
  <c r="P170" i="1"/>
  <c r="T170" i="1" s="1"/>
  <c r="P85" i="1"/>
  <c r="T85" i="1" s="1"/>
  <c r="P159" i="1"/>
  <c r="T159" i="1" s="1"/>
  <c r="P178" i="1"/>
  <c r="T178" i="1" s="1"/>
  <c r="P65" i="1"/>
  <c r="T65" i="1" s="1"/>
  <c r="P145" i="1"/>
  <c r="T145" i="1" s="1"/>
  <c r="P16" i="1"/>
  <c r="T16" i="1" s="1"/>
  <c r="P117" i="1"/>
  <c r="T117" i="1" s="1"/>
  <c r="P122" i="1"/>
  <c r="T122" i="1" s="1"/>
  <c r="P187" i="1"/>
  <c r="T187" i="1" s="1"/>
  <c r="P137" i="1"/>
  <c r="T137" i="1" s="1"/>
</calcChain>
</file>

<file path=xl/sharedStrings.xml><?xml version="1.0" encoding="utf-8"?>
<sst xmlns="http://schemas.openxmlformats.org/spreadsheetml/2006/main" count="29" uniqueCount="29">
  <si>
    <t>Municipio de Tuxtla Gutiérrez, Chiapas.</t>
  </si>
  <si>
    <t>Estado de Situación Financiera por mes (Pesos a Precios Corrientes)</t>
  </si>
  <si>
    <t>Mes</t>
  </si>
  <si>
    <t>Activo circulante 
(1)</t>
  </si>
  <si>
    <t>Activo no circulante 
(2)</t>
  </si>
  <si>
    <t>Activo total 
(3)=(1+2)</t>
  </si>
  <si>
    <t>Crédito largo plazo 
(4)</t>
  </si>
  <si>
    <t>Crédito corto plazo
 (5)</t>
  </si>
  <si>
    <t>Crédito FAISMUN
(6)</t>
  </si>
  <si>
    <t>Pasivo no circulante 
(7)=(4+5+6)</t>
  </si>
  <si>
    <t>Cuentas por pagar a corto plazo 
(8)</t>
  </si>
  <si>
    <t>Pasivo diferido 
(9)</t>
  </si>
  <si>
    <t>Pasivo circulante 
(10)=(8+9)</t>
  </si>
  <si>
    <t>Pasivo total 
(11)=(7+10)</t>
  </si>
  <si>
    <t>Hacienda pública/Patrimonio 
(12)</t>
  </si>
  <si>
    <t>Pasivo+Hacienda pública/Patrimonio (13)=(11+12)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</si>
  <si>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</si>
  <si>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</si>
  <si>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</si>
  <si>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</si>
  <si>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</si>
  <si>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</si>
  <si>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</si>
  <si>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</si>
  <si>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Sep 2023</t>
  </si>
  <si>
    <t>Oct 2023</t>
  </si>
  <si>
    <t>Nov 2023</t>
  </si>
  <si>
    <t>Dic 2023</t>
  </si>
  <si>
    <t>Ene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</si>
</sst>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Ene&quot;\ yyyy"/>
    <numFmt numFmtId="165" formatCode="&quot;Feb&quot;\ yyyy"/>
    <numFmt numFmtId="166" formatCode="&quot;Mar&quot;\ yyyy"/>
    <numFmt numFmtId="167" formatCode="&quot;Abr&quot;\ yyyy"/>
    <numFmt numFmtId="168" formatCode="&quot;May&quot;\ yyyy"/>
    <numFmt numFmtId="169" formatCode="&quot;Jun&quot;\ yyyy"/>
    <numFmt numFmtId="170" formatCode="&quot;Jul&quot;\ yyyy"/>
    <numFmt numFmtId="171" formatCode="&quot;Ago&quot;\ yyyy"/>
    <numFmt numFmtId="172" formatCode="&quot;Sep&quot;\ yyyy"/>
    <numFmt numFmtId="173" formatCode="&quot;Oct&quot;\ yyyy"/>
    <numFmt numFmtId="174" formatCode="&quot;Nov&quot;\ yyyy"/>
    <numFmt numFmtId="175" formatCode="&quot;Dic&quot;\ yyyy"/>
    <numFmt numFmtId="17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" fontId="3" fillId="8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9" borderId="2" xfId="0" applyNumberFormat="1" applyFont="1" applyFill="1" applyBorder="1" applyAlignment="1">
      <alignment horizontal="center" vertical="center" wrapText="1"/>
    </xf>
    <xf numFmtId="164" fontId="7" fillId="10" borderId="1" xfId="3" applyNumberFormat="1" applyFont="1" applyFill="1" applyBorder="1" applyAlignment="1">
      <alignment horizontal="right" vertical="center"/>
    </xf>
    <xf numFmtId="4" fontId="0" fillId="11" borderId="1" xfId="0" applyNumberFormat="1" applyFill="1" applyBorder="1"/>
    <xf numFmtId="0" fontId="0" fillId="11" borderId="0" xfId="0" applyFill="1"/>
    <xf numFmtId="4" fontId="0" fillId="11" borderId="0" xfId="0" applyNumberFormat="1" applyFill="1" applyAlignment="1">
      <alignment vertical="center" wrapText="1"/>
    </xf>
    <xf numFmtId="4" fontId="3" fillId="11" borderId="0" xfId="0" applyNumberFormat="1" applyFont="1" applyFill="1"/>
    <xf numFmtId="4" fontId="3" fillId="11" borderId="0" xfId="0" applyNumberFormat="1" applyFont="1" applyFill="1" applyAlignment="1">
      <alignment vertical="center" wrapText="1"/>
    </xf>
    <xf numFmtId="165" fontId="7" fillId="10" borderId="1" xfId="3" applyNumberFormat="1" applyFont="1" applyFill="1" applyBorder="1" applyAlignment="1">
      <alignment horizontal="right" vertical="center"/>
    </xf>
    <xf numFmtId="166" fontId="7" fillId="10" borderId="1" xfId="3" applyNumberFormat="1" applyFont="1" applyFill="1" applyBorder="1" applyAlignment="1">
      <alignment horizontal="right" vertical="center"/>
    </xf>
    <xf numFmtId="167" fontId="7" fillId="10" borderId="1" xfId="3" applyNumberFormat="1" applyFont="1" applyFill="1" applyBorder="1" applyAlignment="1">
      <alignment horizontal="right" vertical="center"/>
    </xf>
    <xf numFmtId="168" fontId="7" fillId="10" borderId="1" xfId="3" applyNumberFormat="1" applyFont="1" applyFill="1" applyBorder="1" applyAlignment="1">
      <alignment horizontal="right" vertical="center"/>
    </xf>
    <xf numFmtId="169" fontId="7" fillId="10" borderId="1" xfId="3" applyNumberFormat="1" applyFont="1" applyFill="1" applyBorder="1" applyAlignment="1">
      <alignment horizontal="right" vertical="center"/>
    </xf>
    <xf numFmtId="170" fontId="7" fillId="10" borderId="1" xfId="3" applyNumberFormat="1" applyFont="1" applyFill="1" applyBorder="1" applyAlignment="1">
      <alignment horizontal="right" vertical="center"/>
    </xf>
    <xf numFmtId="171" fontId="7" fillId="10" borderId="1" xfId="3" applyNumberFormat="1" applyFont="1" applyFill="1" applyBorder="1" applyAlignment="1">
      <alignment horizontal="right" vertical="center"/>
    </xf>
    <xf numFmtId="172" fontId="7" fillId="10" borderId="1" xfId="3" applyNumberFormat="1" applyFont="1" applyFill="1" applyBorder="1" applyAlignment="1">
      <alignment horizontal="right" vertical="center"/>
    </xf>
    <xf numFmtId="173" fontId="7" fillId="10" borderId="1" xfId="3" applyNumberFormat="1" applyFont="1" applyFill="1" applyBorder="1" applyAlignment="1">
      <alignment horizontal="right" vertical="center"/>
    </xf>
    <xf numFmtId="174" fontId="7" fillId="10" borderId="1" xfId="3" applyNumberFormat="1" applyFont="1" applyFill="1" applyBorder="1" applyAlignment="1">
      <alignment horizontal="right" vertical="center"/>
    </xf>
    <xf numFmtId="175" fontId="7" fillId="10" borderId="1" xfId="3" applyNumberFormat="1" applyFont="1" applyFill="1" applyBorder="1" applyAlignment="1">
      <alignment horizontal="right" vertical="center"/>
    </xf>
    <xf numFmtId="43" fontId="0" fillId="0" borderId="0" xfId="1" applyFont="1" applyBorder="1" applyAlignment="1"/>
    <xf numFmtId="49" fontId="7" fillId="10" borderId="1" xfId="3" applyNumberFormat="1" applyFont="1" applyFill="1" applyBorder="1" applyAlignment="1">
      <alignment horizontal="right" vertical="center"/>
    </xf>
    <xf numFmtId="176" fontId="3" fillId="0" borderId="0" xfId="2" applyNumberFormat="1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02"/>
  <sheetViews>
    <sheetView showGridLines="0" tabSelected="1" zoomScaleNormal="100" workbookViewId="0">
      <pane xSplit="2" ySplit="4" topLeftCell="C185" activePane="bottomRight" state="frozen"/>
      <selection activeCell="D26" sqref="D26"/>
      <selection pane="topRight" activeCell="D26" sqref="D26"/>
      <selection pane="bottomLeft" activeCell="D26" sqref="D26"/>
      <selection pane="bottomRight" activeCell="B3" sqref="B3:E3"/>
    </sheetView>
  </sheetViews>
  <sheetFormatPr baseColWidth="10" defaultColWidth="11.42578125" defaultRowHeight="15" x14ac:dyDescent="0.25"/>
  <cols>
    <col min="1" max="1" width="1.7109375" customWidth="1"/>
    <col min="2" max="2" width="12.28515625" bestFit="1" customWidth="1"/>
    <col min="3" max="3" width="18.140625" bestFit="1" customWidth="1"/>
    <col min="4" max="4" width="19.140625" bestFit="1" customWidth="1"/>
    <col min="5" max="5" width="18.42578125" bestFit="1" customWidth="1"/>
    <col min="6" max="6" width="1.7109375" customWidth="1"/>
    <col min="7" max="7" width="18" style="1" bestFit="1" customWidth="1"/>
    <col min="8" max="8" width="18.140625" style="1" bestFit="1" customWidth="1"/>
    <col min="9" max="9" width="15.5703125" style="1" bestFit="1" customWidth="1"/>
    <col min="10" max="10" width="19.28515625" style="2" bestFit="1" customWidth="1"/>
    <col min="11" max="11" width="1.7109375" style="1" customWidth="1"/>
    <col min="12" max="12" width="18.42578125" style="1" bestFit="1" customWidth="1"/>
    <col min="13" max="13" width="18.7109375" style="1" bestFit="1" customWidth="1"/>
    <col min="14" max="14" width="19.28515625" style="2" bestFit="1" customWidth="1"/>
    <col min="15" max="15" width="1.7109375" style="1" customWidth="1"/>
    <col min="16" max="16" width="20" style="2" bestFit="1" customWidth="1"/>
    <col min="17" max="17" width="1.7109375" style="2" customWidth="1"/>
    <col min="18" max="18" width="18.140625" style="2" bestFit="1" customWidth="1"/>
    <col min="19" max="19" width="1.7109375" style="2" customWidth="1"/>
    <col min="20" max="20" width="19.5703125" style="2" bestFit="1" customWidth="1"/>
    <col min="21" max="21" width="17" bestFit="1" customWidth="1"/>
  </cols>
  <sheetData>
    <row r="1" spans="2:21" ht="18" customHeight="1" x14ac:dyDescent="0.25"/>
    <row r="2" spans="2:21" ht="18.75" x14ac:dyDescent="0.3">
      <c r="B2" s="34" t="s">
        <v>0</v>
      </c>
      <c r="C2" s="34"/>
      <c r="D2" s="34"/>
      <c r="E2" s="34"/>
    </row>
    <row r="3" spans="2:21" ht="15.75" x14ac:dyDescent="0.25">
      <c r="B3" s="35" t="s">
        <v>1</v>
      </c>
      <c r="C3" s="35"/>
      <c r="D3" s="35"/>
      <c r="E3" s="35"/>
      <c r="G3" s="3"/>
    </row>
    <row r="4" spans="2:21" s="3" customFormat="1" ht="60" x14ac:dyDescent="0.25">
      <c r="B4" s="4" t="s">
        <v>2</v>
      </c>
      <c r="C4" s="5" t="s">
        <v>3</v>
      </c>
      <c r="D4" s="5" t="s">
        <v>4</v>
      </c>
      <c r="E4" s="6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9"/>
      <c r="L4" s="7" t="s">
        <v>10</v>
      </c>
      <c r="M4" s="7" t="s">
        <v>11</v>
      </c>
      <c r="N4" s="8" t="s">
        <v>12</v>
      </c>
      <c r="O4" s="9"/>
      <c r="P4" s="10" t="s">
        <v>13</v>
      </c>
      <c r="Q4" s="2"/>
      <c r="R4" s="11" t="s">
        <v>14</v>
      </c>
      <c r="S4" s="12"/>
      <c r="T4" s="13" t="s">
        <v>15</v>
      </c>
    </row>
    <row r="5" spans="2:21" x14ac:dyDescent="0.25">
      <c r="B5" s="14">
        <v>39448</v>
      </c>
      <c r="C5" s="15">
        <f>205547765.27+3079627.74</f>
        <v>208627393.01000002</v>
      </c>
      <c r="D5" s="15">
        <v>206912063.59</v>
      </c>
      <c r="E5" s="15">
        <f>SUM(C5:D5)</f>
        <v>415539456.60000002</v>
      </c>
      <c r="F5" s="16"/>
      <c r="G5" s="15">
        <v>231611029.33000001</v>
      </c>
      <c r="H5" s="15">
        <v>0</v>
      </c>
      <c r="I5" s="15">
        <v>0</v>
      </c>
      <c r="J5" s="15">
        <f>SUM(G5:I5)</f>
        <v>231611029.33000001</v>
      </c>
      <c r="K5" s="17"/>
      <c r="L5" s="15">
        <v>26541638.129999999</v>
      </c>
      <c r="M5" s="15">
        <v>22680527.649999999</v>
      </c>
      <c r="N5" s="15">
        <f>L5+M5</f>
        <v>49222165.780000001</v>
      </c>
      <c r="O5" s="17"/>
      <c r="P5" s="15">
        <f>J5+N5</f>
        <v>280833195.11000001</v>
      </c>
      <c r="Q5" s="18"/>
      <c r="R5" s="15">
        <v>134706261.49000001</v>
      </c>
      <c r="S5" s="19"/>
      <c r="T5" s="15">
        <f>P5+R5</f>
        <v>415539456.60000002</v>
      </c>
      <c r="U5" s="1"/>
    </row>
    <row r="6" spans="2:21" x14ac:dyDescent="0.25">
      <c r="B6" s="20">
        <v>39479</v>
      </c>
      <c r="C6" s="15">
        <f>224448383.88+12428890.93</f>
        <v>236877274.81</v>
      </c>
      <c r="D6" s="15">
        <v>219015531.22999999</v>
      </c>
      <c r="E6" s="15">
        <f t="shared" ref="E6:E36" si="0">SUM(C6:D6)</f>
        <v>455892806.03999996</v>
      </c>
      <c r="F6" s="16"/>
      <c r="G6" s="15">
        <v>231611029.33000001</v>
      </c>
      <c r="H6" s="15">
        <v>0</v>
      </c>
      <c r="I6" s="15">
        <v>0</v>
      </c>
      <c r="J6" s="15">
        <f t="shared" ref="J6:J69" si="1">SUM(G6:I6)</f>
        <v>231611029.33000001</v>
      </c>
      <c r="K6" s="17"/>
      <c r="L6" s="15">
        <v>37758718.509999998</v>
      </c>
      <c r="M6" s="15">
        <v>22833853.34</v>
      </c>
      <c r="N6" s="15">
        <f t="shared" ref="N6:N69" si="2">L6+M6</f>
        <v>60592571.849999994</v>
      </c>
      <c r="O6" s="17"/>
      <c r="P6" s="15">
        <f t="shared" ref="P6:P69" si="3">J6+N6</f>
        <v>292203601.18000001</v>
      </c>
      <c r="Q6" s="18"/>
      <c r="R6" s="15">
        <v>163689204.86000001</v>
      </c>
      <c r="S6" s="19"/>
      <c r="T6" s="15">
        <f t="shared" ref="T6:T69" si="4">P6+R6</f>
        <v>455892806.04000002</v>
      </c>
    </row>
    <row r="7" spans="2:21" x14ac:dyDescent="0.25">
      <c r="B7" s="21">
        <v>39508</v>
      </c>
      <c r="C7" s="15">
        <f>233188574.04+19350772.23</f>
        <v>252539346.26999998</v>
      </c>
      <c r="D7" s="15">
        <v>225294616.43000001</v>
      </c>
      <c r="E7" s="15">
        <f t="shared" si="0"/>
        <v>477833962.69999999</v>
      </c>
      <c r="F7" s="16"/>
      <c r="G7" s="15">
        <v>231611029.33000001</v>
      </c>
      <c r="H7" s="15">
        <v>0</v>
      </c>
      <c r="I7" s="15">
        <v>0</v>
      </c>
      <c r="J7" s="15">
        <f t="shared" si="1"/>
        <v>231611029.33000001</v>
      </c>
      <c r="K7" s="17"/>
      <c r="L7" s="15">
        <v>33389009.16</v>
      </c>
      <c r="M7" s="15">
        <v>24628299.670000002</v>
      </c>
      <c r="N7" s="15">
        <f t="shared" si="2"/>
        <v>58017308.829999998</v>
      </c>
      <c r="O7" s="17"/>
      <c r="P7" s="15">
        <f t="shared" si="3"/>
        <v>289628338.16000003</v>
      </c>
      <c r="Q7" s="18"/>
      <c r="R7" s="15">
        <v>188205624.53999999</v>
      </c>
      <c r="S7" s="19"/>
      <c r="T7" s="15">
        <f t="shared" si="4"/>
        <v>477833962.70000005</v>
      </c>
    </row>
    <row r="8" spans="2:21" x14ac:dyDescent="0.25">
      <c r="B8" s="22">
        <v>39539</v>
      </c>
      <c r="C8" s="15">
        <f>211628716.74+51279144.51</f>
        <v>262907861.25</v>
      </c>
      <c r="D8" s="15">
        <v>234640513.49000001</v>
      </c>
      <c r="E8" s="15">
        <f t="shared" si="0"/>
        <v>497548374.74000001</v>
      </c>
      <c r="F8" s="16"/>
      <c r="G8" s="15">
        <v>231611029.33000001</v>
      </c>
      <c r="H8" s="15">
        <v>0</v>
      </c>
      <c r="I8" s="15">
        <v>0</v>
      </c>
      <c r="J8" s="15">
        <f t="shared" si="1"/>
        <v>231611029.33000001</v>
      </c>
      <c r="K8" s="17"/>
      <c r="L8" s="15">
        <v>21790268.079999998</v>
      </c>
      <c r="M8" s="15">
        <v>24346826.539999999</v>
      </c>
      <c r="N8" s="15">
        <f t="shared" si="2"/>
        <v>46137094.619999997</v>
      </c>
      <c r="O8" s="17"/>
      <c r="P8" s="15">
        <f t="shared" si="3"/>
        <v>277748123.94999999</v>
      </c>
      <c r="Q8" s="18"/>
      <c r="R8" s="15">
        <v>219800250.78999999</v>
      </c>
      <c r="S8" s="19"/>
      <c r="T8" s="15">
        <f t="shared" si="4"/>
        <v>497548374.74000001</v>
      </c>
    </row>
    <row r="9" spans="2:21" x14ac:dyDescent="0.25">
      <c r="B9" s="23">
        <v>39569</v>
      </c>
      <c r="C9" s="15">
        <f>190253120.32+88014023.26</f>
        <v>278267143.57999998</v>
      </c>
      <c r="D9" s="15">
        <v>247801813.34</v>
      </c>
      <c r="E9" s="15">
        <f t="shared" si="0"/>
        <v>526068956.91999996</v>
      </c>
      <c r="F9" s="16"/>
      <c r="G9" s="15">
        <v>231611029.33000001</v>
      </c>
      <c r="H9" s="15">
        <v>0</v>
      </c>
      <c r="I9" s="15">
        <v>0</v>
      </c>
      <c r="J9" s="15">
        <f t="shared" si="1"/>
        <v>231611029.33000001</v>
      </c>
      <c r="K9" s="17"/>
      <c r="L9" s="15">
        <v>18167356</v>
      </c>
      <c r="M9" s="15">
        <v>25791119.170000002</v>
      </c>
      <c r="N9" s="15">
        <f t="shared" si="2"/>
        <v>43958475.170000002</v>
      </c>
      <c r="O9" s="17"/>
      <c r="P9" s="15">
        <f t="shared" si="3"/>
        <v>275569504.5</v>
      </c>
      <c r="Q9" s="18"/>
      <c r="R9" s="15">
        <v>250499452.41999999</v>
      </c>
      <c r="S9" s="19"/>
      <c r="T9" s="15">
        <f t="shared" si="4"/>
        <v>526068956.91999996</v>
      </c>
    </row>
    <row r="10" spans="2:21" x14ac:dyDescent="0.25">
      <c r="B10" s="24">
        <v>39600</v>
      </c>
      <c r="C10" s="15">
        <f>185855871.44+115197694.79</f>
        <v>301053566.23000002</v>
      </c>
      <c r="D10" s="15">
        <v>255143335.09999999</v>
      </c>
      <c r="E10" s="15">
        <f t="shared" si="0"/>
        <v>556196901.33000004</v>
      </c>
      <c r="F10" s="16"/>
      <c r="G10" s="15">
        <v>231611029.33000001</v>
      </c>
      <c r="H10" s="15">
        <v>0</v>
      </c>
      <c r="I10" s="15">
        <v>0</v>
      </c>
      <c r="J10" s="15">
        <f t="shared" si="1"/>
        <v>231611029.33000001</v>
      </c>
      <c r="K10" s="17"/>
      <c r="L10" s="15">
        <v>19870353.780000001</v>
      </c>
      <c r="M10" s="15">
        <v>31134804.969999999</v>
      </c>
      <c r="N10" s="15">
        <f t="shared" si="2"/>
        <v>51005158.75</v>
      </c>
      <c r="O10" s="17"/>
      <c r="P10" s="15">
        <f t="shared" si="3"/>
        <v>282616188.08000004</v>
      </c>
      <c r="Q10" s="18"/>
      <c r="R10" s="15">
        <v>273580713.25</v>
      </c>
      <c r="S10" s="19"/>
      <c r="T10" s="15">
        <f t="shared" si="4"/>
        <v>556196901.33000004</v>
      </c>
    </row>
    <row r="11" spans="2:21" x14ac:dyDescent="0.25">
      <c r="B11" s="25">
        <v>39630</v>
      </c>
      <c r="C11" s="15">
        <f>224941590.27+138234284.1</f>
        <v>363175874.37</v>
      </c>
      <c r="D11" s="15">
        <v>261386265.09</v>
      </c>
      <c r="E11" s="15">
        <f t="shared" si="0"/>
        <v>624562139.46000004</v>
      </c>
      <c r="F11" s="16"/>
      <c r="G11" s="15">
        <v>231611029.33000001</v>
      </c>
      <c r="H11" s="15">
        <v>0</v>
      </c>
      <c r="I11" s="15">
        <v>0</v>
      </c>
      <c r="J11" s="15">
        <f t="shared" si="1"/>
        <v>231611029.33000001</v>
      </c>
      <c r="K11" s="17"/>
      <c r="L11" s="15">
        <v>29115224.969999999</v>
      </c>
      <c r="M11" s="15">
        <v>39327075.32</v>
      </c>
      <c r="N11" s="15">
        <f t="shared" si="2"/>
        <v>68442300.289999992</v>
      </c>
      <c r="O11" s="17"/>
      <c r="P11" s="15">
        <f t="shared" si="3"/>
        <v>300053329.62</v>
      </c>
      <c r="Q11" s="18"/>
      <c r="R11" s="15">
        <v>324508809.83999997</v>
      </c>
      <c r="S11" s="19"/>
      <c r="T11" s="15">
        <f t="shared" si="4"/>
        <v>624562139.46000004</v>
      </c>
    </row>
    <row r="12" spans="2:21" x14ac:dyDescent="0.25">
      <c r="B12" s="26">
        <v>39661</v>
      </c>
      <c r="C12" s="15">
        <f>180055226.07+96816514.95</f>
        <v>276871741.01999998</v>
      </c>
      <c r="D12" s="15">
        <v>299796295.54000002</v>
      </c>
      <c r="E12" s="15">
        <f t="shared" si="0"/>
        <v>576668036.55999994</v>
      </c>
      <c r="F12" s="16"/>
      <c r="G12" s="15">
        <v>205976432.06999999</v>
      </c>
      <c r="H12" s="15">
        <v>0</v>
      </c>
      <c r="I12" s="15">
        <v>0</v>
      </c>
      <c r="J12" s="15">
        <f t="shared" si="1"/>
        <v>205976432.06999999</v>
      </c>
      <c r="K12" s="17"/>
      <c r="L12" s="15">
        <v>32222844.98</v>
      </c>
      <c r="M12" s="15">
        <v>41460953.060000002</v>
      </c>
      <c r="N12" s="15">
        <f t="shared" si="2"/>
        <v>73683798.040000007</v>
      </c>
      <c r="O12" s="17"/>
      <c r="P12" s="15">
        <f t="shared" si="3"/>
        <v>279660230.11000001</v>
      </c>
      <c r="Q12" s="18"/>
      <c r="R12" s="15">
        <v>297007806.44999999</v>
      </c>
      <c r="S12" s="19"/>
      <c r="T12" s="15">
        <f t="shared" si="4"/>
        <v>576668036.55999994</v>
      </c>
    </row>
    <row r="13" spans="2:21" x14ac:dyDescent="0.25">
      <c r="B13" s="27">
        <v>39692</v>
      </c>
      <c r="C13" s="15">
        <f>196473192.42+107100892.55</f>
        <v>303574084.96999997</v>
      </c>
      <c r="D13" s="15">
        <v>307293314.68000001</v>
      </c>
      <c r="E13" s="15">
        <f t="shared" si="0"/>
        <v>610867399.64999998</v>
      </c>
      <c r="F13" s="16"/>
      <c r="G13" s="15">
        <v>201188772.36000001</v>
      </c>
      <c r="H13" s="15">
        <v>0</v>
      </c>
      <c r="I13" s="15">
        <v>0</v>
      </c>
      <c r="J13" s="15">
        <f t="shared" si="1"/>
        <v>201188772.36000001</v>
      </c>
      <c r="K13" s="17"/>
      <c r="L13" s="15">
        <v>29920356.440000001</v>
      </c>
      <c r="M13" s="15">
        <v>49864466.409999996</v>
      </c>
      <c r="N13" s="15">
        <f t="shared" si="2"/>
        <v>79784822.849999994</v>
      </c>
      <c r="O13" s="17"/>
      <c r="P13" s="15">
        <f t="shared" si="3"/>
        <v>280973595.21000004</v>
      </c>
      <c r="Q13" s="18"/>
      <c r="R13" s="15">
        <v>329893804.44</v>
      </c>
      <c r="S13" s="19"/>
      <c r="T13" s="15">
        <f t="shared" si="4"/>
        <v>610867399.6500001</v>
      </c>
    </row>
    <row r="14" spans="2:21" x14ac:dyDescent="0.25">
      <c r="B14" s="28">
        <v>39722</v>
      </c>
      <c r="C14" s="15">
        <f>202357921.58+142472811.18</f>
        <v>344830732.75999999</v>
      </c>
      <c r="D14" s="15">
        <v>335064856.75</v>
      </c>
      <c r="E14" s="15">
        <f t="shared" si="0"/>
        <v>679895589.50999999</v>
      </c>
      <c r="F14" s="16"/>
      <c r="G14" s="15">
        <v>199289169.36000001</v>
      </c>
      <c r="H14" s="15">
        <v>0</v>
      </c>
      <c r="I14" s="15">
        <v>0</v>
      </c>
      <c r="J14" s="15">
        <f t="shared" si="1"/>
        <v>199289169.36000001</v>
      </c>
      <c r="K14" s="17"/>
      <c r="L14" s="15">
        <v>34293553.590000004</v>
      </c>
      <c r="M14" s="15">
        <v>52597815.649999999</v>
      </c>
      <c r="N14" s="15">
        <f t="shared" si="2"/>
        <v>86891369.24000001</v>
      </c>
      <c r="O14" s="17"/>
      <c r="P14" s="15">
        <f t="shared" si="3"/>
        <v>286180538.60000002</v>
      </c>
      <c r="Q14" s="18"/>
      <c r="R14" s="15">
        <v>393715050.91000003</v>
      </c>
      <c r="S14" s="19"/>
      <c r="T14" s="15">
        <f t="shared" si="4"/>
        <v>679895589.50999999</v>
      </c>
    </row>
    <row r="15" spans="2:21" x14ac:dyDescent="0.25">
      <c r="B15" s="29">
        <v>39753</v>
      </c>
      <c r="C15" s="15">
        <f>157261809.65+171813545.29</f>
        <v>329075354.94</v>
      </c>
      <c r="D15" s="15">
        <v>361144275.22000003</v>
      </c>
      <c r="E15" s="15">
        <f t="shared" si="0"/>
        <v>690219630.16000009</v>
      </c>
      <c r="F15" s="16"/>
      <c r="G15" s="15">
        <v>193941620.34</v>
      </c>
      <c r="H15" s="15">
        <v>0</v>
      </c>
      <c r="I15" s="15">
        <v>0</v>
      </c>
      <c r="J15" s="15">
        <f t="shared" si="1"/>
        <v>193941620.34</v>
      </c>
      <c r="K15" s="17"/>
      <c r="L15" s="15">
        <v>31290782.57</v>
      </c>
      <c r="M15" s="15">
        <v>50064611.619999997</v>
      </c>
      <c r="N15" s="15">
        <f t="shared" si="2"/>
        <v>81355394.189999998</v>
      </c>
      <c r="O15" s="17"/>
      <c r="P15" s="15">
        <f t="shared" si="3"/>
        <v>275297014.52999997</v>
      </c>
      <c r="Q15" s="18"/>
      <c r="R15" s="15">
        <v>414922615.63</v>
      </c>
      <c r="S15" s="19"/>
      <c r="T15" s="15">
        <f t="shared" si="4"/>
        <v>690219630.15999997</v>
      </c>
    </row>
    <row r="16" spans="2:21" x14ac:dyDescent="0.25">
      <c r="B16" s="30">
        <v>39783</v>
      </c>
      <c r="C16" s="15">
        <f>142326119.28+116074969.71</f>
        <v>258401088.99000001</v>
      </c>
      <c r="D16" s="15">
        <v>277565589.50999999</v>
      </c>
      <c r="E16" s="15">
        <f t="shared" si="0"/>
        <v>535966678.5</v>
      </c>
      <c r="F16" s="16"/>
      <c r="G16" s="15">
        <v>240045845.71000001</v>
      </c>
      <c r="H16" s="15">
        <v>0</v>
      </c>
      <c r="I16" s="15">
        <v>0</v>
      </c>
      <c r="J16" s="15">
        <f t="shared" si="1"/>
        <v>240045845.71000001</v>
      </c>
      <c r="K16" s="17"/>
      <c r="L16" s="15">
        <v>39751446.579999998</v>
      </c>
      <c r="M16" s="15">
        <v>38741514.670000002</v>
      </c>
      <c r="N16" s="15">
        <f t="shared" si="2"/>
        <v>78492961.25</v>
      </c>
      <c r="O16" s="17"/>
      <c r="P16" s="15">
        <f t="shared" si="3"/>
        <v>318538806.96000004</v>
      </c>
      <c r="Q16" s="18"/>
      <c r="R16" s="15">
        <v>217427871.53999999</v>
      </c>
      <c r="S16" s="19"/>
      <c r="T16" s="15">
        <f t="shared" si="4"/>
        <v>535966678.5</v>
      </c>
    </row>
    <row r="17" spans="2:20" x14ac:dyDescent="0.25">
      <c r="B17" s="14">
        <v>39814</v>
      </c>
      <c r="C17" s="15">
        <f>176917900.39+87847802.1</f>
        <v>264765702.48999998</v>
      </c>
      <c r="D17" s="15">
        <v>292258185.16000003</v>
      </c>
      <c r="E17" s="15">
        <f t="shared" si="0"/>
        <v>557023887.64999998</v>
      </c>
      <c r="F17" s="16"/>
      <c r="G17" s="15">
        <v>240045845.71000001</v>
      </c>
      <c r="H17" s="15">
        <v>0</v>
      </c>
      <c r="I17" s="15">
        <v>0</v>
      </c>
      <c r="J17" s="15">
        <f t="shared" si="1"/>
        <v>240045845.71000001</v>
      </c>
      <c r="K17" s="17"/>
      <c r="L17" s="15">
        <v>29106679.859999999</v>
      </c>
      <c r="M17" s="15">
        <v>40176448.340000004</v>
      </c>
      <c r="N17" s="15">
        <f t="shared" si="2"/>
        <v>69283128.200000003</v>
      </c>
      <c r="O17" s="17"/>
      <c r="P17" s="15">
        <f t="shared" si="3"/>
        <v>309328973.91000003</v>
      </c>
      <c r="Q17" s="18"/>
      <c r="R17" s="15">
        <v>247694913.74000001</v>
      </c>
      <c r="S17" s="19"/>
      <c r="T17" s="15">
        <f t="shared" si="4"/>
        <v>557023887.6500001</v>
      </c>
    </row>
    <row r="18" spans="2:20" x14ac:dyDescent="0.25">
      <c r="B18" s="20">
        <v>39845</v>
      </c>
      <c r="C18" s="15">
        <f>183216515.23+72281498.67</f>
        <v>255498013.89999998</v>
      </c>
      <c r="D18" s="15">
        <v>345787654.77999997</v>
      </c>
      <c r="E18" s="15">
        <f t="shared" si="0"/>
        <v>601285668.67999995</v>
      </c>
      <c r="F18" s="16"/>
      <c r="G18" s="15">
        <v>240045845.71000001</v>
      </c>
      <c r="H18" s="15">
        <v>0</v>
      </c>
      <c r="I18" s="15">
        <v>0</v>
      </c>
      <c r="J18" s="15">
        <f t="shared" si="1"/>
        <v>240045845.71000001</v>
      </c>
      <c r="K18" s="17"/>
      <c r="L18" s="15">
        <v>20358730.66</v>
      </c>
      <c r="M18" s="15">
        <v>41577984.850000001</v>
      </c>
      <c r="N18" s="15">
        <f t="shared" si="2"/>
        <v>61936715.510000005</v>
      </c>
      <c r="O18" s="17"/>
      <c r="P18" s="15">
        <f t="shared" si="3"/>
        <v>301982561.22000003</v>
      </c>
      <c r="Q18" s="18"/>
      <c r="R18" s="15">
        <v>299303107.45999998</v>
      </c>
      <c r="S18" s="19"/>
      <c r="T18" s="15">
        <f t="shared" si="4"/>
        <v>601285668.68000007</v>
      </c>
    </row>
    <row r="19" spans="2:20" x14ac:dyDescent="0.25">
      <c r="B19" s="21">
        <v>39873</v>
      </c>
      <c r="C19" s="15">
        <f>182614557.65+36109416.37</f>
        <v>218723974.02000001</v>
      </c>
      <c r="D19" s="15">
        <v>363500139.18000001</v>
      </c>
      <c r="E19" s="15">
        <f t="shared" si="0"/>
        <v>582224113.20000005</v>
      </c>
      <c r="F19" s="16"/>
      <c r="G19" s="15">
        <v>240045845.71000001</v>
      </c>
      <c r="H19" s="15">
        <v>0</v>
      </c>
      <c r="I19" s="15">
        <v>0</v>
      </c>
      <c r="J19" s="15">
        <f t="shared" si="1"/>
        <v>240045845.71000001</v>
      </c>
      <c r="K19" s="17"/>
      <c r="L19" s="15">
        <v>24729667.960000001</v>
      </c>
      <c r="M19" s="15">
        <v>42452326.880000003</v>
      </c>
      <c r="N19" s="15">
        <f t="shared" si="2"/>
        <v>67181994.840000004</v>
      </c>
      <c r="O19" s="17"/>
      <c r="P19" s="15">
        <f t="shared" si="3"/>
        <v>307227840.55000001</v>
      </c>
      <c r="Q19" s="18"/>
      <c r="R19" s="15">
        <v>274996272.64999998</v>
      </c>
      <c r="S19" s="19"/>
      <c r="T19" s="15">
        <f t="shared" si="4"/>
        <v>582224113.20000005</v>
      </c>
    </row>
    <row r="20" spans="2:20" x14ac:dyDescent="0.25">
      <c r="B20" s="22">
        <v>39904</v>
      </c>
      <c r="C20" s="15">
        <f>209477700.42+26509324.23</f>
        <v>235987024.64999998</v>
      </c>
      <c r="D20" s="15">
        <v>374191079.76999998</v>
      </c>
      <c r="E20" s="15">
        <f t="shared" si="0"/>
        <v>610178104.41999996</v>
      </c>
      <c r="F20" s="16"/>
      <c r="G20" s="15">
        <v>234147171.19999999</v>
      </c>
      <c r="H20" s="15">
        <v>0</v>
      </c>
      <c r="I20" s="15">
        <v>0</v>
      </c>
      <c r="J20" s="15">
        <f t="shared" si="1"/>
        <v>234147171.19999999</v>
      </c>
      <c r="K20" s="17"/>
      <c r="L20" s="15">
        <v>19738032.489999998</v>
      </c>
      <c r="M20" s="15">
        <v>59877211.710000001</v>
      </c>
      <c r="N20" s="15">
        <f t="shared" si="2"/>
        <v>79615244.200000003</v>
      </c>
      <c r="O20" s="17"/>
      <c r="P20" s="15">
        <f t="shared" si="3"/>
        <v>313762415.39999998</v>
      </c>
      <c r="Q20" s="18"/>
      <c r="R20" s="15">
        <v>296415689.01999998</v>
      </c>
      <c r="S20" s="19"/>
      <c r="T20" s="15">
        <f t="shared" si="4"/>
        <v>610178104.41999996</v>
      </c>
    </row>
    <row r="21" spans="2:20" x14ac:dyDescent="0.25">
      <c r="B21" s="23">
        <v>39934</v>
      </c>
      <c r="C21" s="15">
        <f>129752681.89+50290590.05</f>
        <v>180043271.94</v>
      </c>
      <c r="D21" s="15">
        <v>404626672.26999998</v>
      </c>
      <c r="E21" s="15">
        <f t="shared" si="0"/>
        <v>584669944.21000004</v>
      </c>
      <c r="F21" s="16"/>
      <c r="G21" s="15">
        <v>234147171.19999999</v>
      </c>
      <c r="H21" s="15">
        <v>0</v>
      </c>
      <c r="I21" s="15">
        <v>0</v>
      </c>
      <c r="J21" s="15">
        <f t="shared" si="1"/>
        <v>234147171.19999999</v>
      </c>
      <c r="K21" s="17"/>
      <c r="L21" s="15">
        <v>19887394.940000001</v>
      </c>
      <c r="M21" s="15">
        <v>60555495.479999997</v>
      </c>
      <c r="N21" s="15">
        <f t="shared" si="2"/>
        <v>80442890.420000002</v>
      </c>
      <c r="O21" s="17"/>
      <c r="P21" s="15">
        <f t="shared" si="3"/>
        <v>314590061.62</v>
      </c>
      <c r="Q21" s="18"/>
      <c r="R21" s="15">
        <v>270079882.58999997</v>
      </c>
      <c r="S21" s="19"/>
      <c r="T21" s="15">
        <f>P21+R21</f>
        <v>584669944.21000004</v>
      </c>
    </row>
    <row r="22" spans="2:20" x14ac:dyDescent="0.25">
      <c r="B22" s="24">
        <v>39965</v>
      </c>
      <c r="C22" s="15">
        <f>106054026.21+80573430.85</f>
        <v>186627457.06</v>
      </c>
      <c r="D22" s="15">
        <v>415306791.80000001</v>
      </c>
      <c r="E22" s="15">
        <f t="shared" si="0"/>
        <v>601934248.86000001</v>
      </c>
      <c r="F22" s="16"/>
      <c r="G22" s="15">
        <v>234147171.19999999</v>
      </c>
      <c r="H22" s="15">
        <v>0</v>
      </c>
      <c r="I22" s="15">
        <v>0</v>
      </c>
      <c r="J22" s="15">
        <f t="shared" si="1"/>
        <v>234147171.19999999</v>
      </c>
      <c r="K22" s="17"/>
      <c r="L22" s="15">
        <v>27142666.510000002</v>
      </c>
      <c r="M22" s="15">
        <v>59849613.130000003</v>
      </c>
      <c r="N22" s="15">
        <f t="shared" si="2"/>
        <v>86992279.640000001</v>
      </c>
      <c r="O22" s="17"/>
      <c r="P22" s="15">
        <f t="shared" si="3"/>
        <v>321139450.83999997</v>
      </c>
      <c r="Q22" s="18"/>
      <c r="R22" s="15">
        <v>280794798.01999998</v>
      </c>
      <c r="S22" s="19"/>
      <c r="T22" s="15">
        <f t="shared" si="4"/>
        <v>601934248.8599999</v>
      </c>
    </row>
    <row r="23" spans="2:20" x14ac:dyDescent="0.25">
      <c r="B23" s="25">
        <v>39995</v>
      </c>
      <c r="C23" s="15">
        <f>119524106.54+74477716.12</f>
        <v>194001822.66000003</v>
      </c>
      <c r="D23" s="15">
        <v>435434052.18000001</v>
      </c>
      <c r="E23" s="15">
        <f t="shared" si="0"/>
        <v>629435874.84000003</v>
      </c>
      <c r="F23" s="16"/>
      <c r="G23" s="15">
        <v>223212198.97</v>
      </c>
      <c r="H23" s="15">
        <v>0</v>
      </c>
      <c r="I23" s="15">
        <v>0</v>
      </c>
      <c r="J23" s="15">
        <f t="shared" si="1"/>
        <v>223212198.97</v>
      </c>
      <c r="K23" s="17"/>
      <c r="L23" s="15">
        <v>34425984.640000001</v>
      </c>
      <c r="M23" s="15">
        <v>56735441.090000004</v>
      </c>
      <c r="N23" s="15">
        <f t="shared" si="2"/>
        <v>91161425.730000004</v>
      </c>
      <c r="O23" s="17"/>
      <c r="P23" s="15">
        <f t="shared" si="3"/>
        <v>314373624.69999999</v>
      </c>
      <c r="Q23" s="18"/>
      <c r="R23" s="15">
        <v>315062250.13999999</v>
      </c>
      <c r="S23" s="19"/>
      <c r="T23" s="15">
        <f t="shared" si="4"/>
        <v>629435874.83999991</v>
      </c>
    </row>
    <row r="24" spans="2:20" x14ac:dyDescent="0.25">
      <c r="B24" s="26">
        <v>40026</v>
      </c>
      <c r="C24" s="15">
        <f>116108660.14+94586431.27</f>
        <v>210695091.41</v>
      </c>
      <c r="D24" s="15">
        <v>453463475.95999998</v>
      </c>
      <c r="E24" s="15">
        <f t="shared" si="0"/>
        <v>664158567.37</v>
      </c>
      <c r="F24" s="16"/>
      <c r="G24" s="15">
        <v>223212198.97</v>
      </c>
      <c r="H24" s="15">
        <v>0</v>
      </c>
      <c r="I24" s="15">
        <v>0</v>
      </c>
      <c r="J24" s="15">
        <f t="shared" si="1"/>
        <v>223212198.97</v>
      </c>
      <c r="K24" s="17"/>
      <c r="L24" s="15">
        <v>38769918.509999998</v>
      </c>
      <c r="M24" s="15">
        <v>52577385.82</v>
      </c>
      <c r="N24" s="15">
        <f t="shared" si="2"/>
        <v>91347304.329999998</v>
      </c>
      <c r="O24" s="17"/>
      <c r="P24" s="15">
        <f t="shared" si="3"/>
        <v>314559503.30000001</v>
      </c>
      <c r="Q24" s="18"/>
      <c r="R24" s="15">
        <v>349599064.06999999</v>
      </c>
      <c r="S24" s="19"/>
      <c r="T24" s="15">
        <f t="shared" si="4"/>
        <v>664158567.37</v>
      </c>
    </row>
    <row r="25" spans="2:20" x14ac:dyDescent="0.25">
      <c r="B25" s="27">
        <v>40057</v>
      </c>
      <c r="C25" s="15">
        <f>141499616.59+112734502.25</f>
        <v>254234118.84</v>
      </c>
      <c r="D25" s="15">
        <v>474039752.80000001</v>
      </c>
      <c r="E25" s="15">
        <f t="shared" si="0"/>
        <v>728273871.63999999</v>
      </c>
      <c r="F25" s="16"/>
      <c r="G25" s="15">
        <v>221850622.55000001</v>
      </c>
      <c r="H25" s="15">
        <v>0</v>
      </c>
      <c r="I25" s="15">
        <v>0</v>
      </c>
      <c r="J25" s="15">
        <f t="shared" si="1"/>
        <v>221850622.55000001</v>
      </c>
      <c r="K25" s="17"/>
      <c r="L25" s="15">
        <v>41052424.140000001</v>
      </c>
      <c r="M25" s="15">
        <v>49513535.560000002</v>
      </c>
      <c r="N25" s="15">
        <f t="shared" si="2"/>
        <v>90565959.700000003</v>
      </c>
      <c r="O25" s="17"/>
      <c r="P25" s="15">
        <f t="shared" si="3"/>
        <v>312416582.25</v>
      </c>
      <c r="Q25" s="18"/>
      <c r="R25" s="15">
        <v>415857289.38999999</v>
      </c>
      <c r="S25" s="19"/>
      <c r="T25" s="15">
        <f t="shared" si="4"/>
        <v>728273871.63999999</v>
      </c>
    </row>
    <row r="26" spans="2:20" x14ac:dyDescent="0.25">
      <c r="B26" s="28">
        <v>40087</v>
      </c>
      <c r="C26" s="15">
        <f>140627967.06+136396511.81</f>
        <v>277024478.87</v>
      </c>
      <c r="D26" s="15">
        <v>496949732.01999998</v>
      </c>
      <c r="E26" s="15">
        <f t="shared" si="0"/>
        <v>773974210.88999999</v>
      </c>
      <c r="F26" s="16"/>
      <c r="G26" s="15">
        <v>214642790.74000001</v>
      </c>
      <c r="H26" s="15">
        <v>0</v>
      </c>
      <c r="I26" s="15">
        <v>0</v>
      </c>
      <c r="J26" s="15">
        <f t="shared" si="1"/>
        <v>214642790.74000001</v>
      </c>
      <c r="K26" s="17"/>
      <c r="L26" s="15">
        <v>53020712.210000001</v>
      </c>
      <c r="M26" s="15">
        <v>45296168.329999998</v>
      </c>
      <c r="N26" s="15">
        <f t="shared" si="2"/>
        <v>98316880.539999992</v>
      </c>
      <c r="O26" s="17"/>
      <c r="P26" s="15">
        <f t="shared" si="3"/>
        <v>312959671.27999997</v>
      </c>
      <c r="Q26" s="18"/>
      <c r="R26" s="15">
        <v>461014539.61000001</v>
      </c>
      <c r="S26" s="19"/>
      <c r="T26" s="15">
        <f t="shared" si="4"/>
        <v>773974210.88999999</v>
      </c>
    </row>
    <row r="27" spans="2:20" x14ac:dyDescent="0.25">
      <c r="B27" s="29">
        <v>40118</v>
      </c>
      <c r="C27" s="15">
        <f>101044822.44+111338888.14</f>
        <v>212383710.57999998</v>
      </c>
      <c r="D27" s="15">
        <v>574097537.38999999</v>
      </c>
      <c r="E27" s="15">
        <f t="shared" si="0"/>
        <v>786481247.97000003</v>
      </c>
      <c r="F27" s="16"/>
      <c r="G27" s="15">
        <v>197094739.75999999</v>
      </c>
      <c r="H27" s="15">
        <v>0</v>
      </c>
      <c r="I27" s="15">
        <v>0</v>
      </c>
      <c r="J27" s="15">
        <f t="shared" si="1"/>
        <v>197094739.75999999</v>
      </c>
      <c r="K27" s="17"/>
      <c r="L27" s="15">
        <v>55895826.579999998</v>
      </c>
      <c r="M27" s="15">
        <v>42983290.659999996</v>
      </c>
      <c r="N27" s="15">
        <f t="shared" si="2"/>
        <v>98879117.239999995</v>
      </c>
      <c r="O27" s="17"/>
      <c r="P27" s="15">
        <f t="shared" si="3"/>
        <v>295973857</v>
      </c>
      <c r="Q27" s="18"/>
      <c r="R27" s="15">
        <v>490507390.97000003</v>
      </c>
      <c r="S27" s="19"/>
      <c r="T27" s="15">
        <f t="shared" si="4"/>
        <v>786481247.97000003</v>
      </c>
    </row>
    <row r="28" spans="2:20" x14ac:dyDescent="0.25">
      <c r="B28" s="30">
        <v>40148</v>
      </c>
      <c r="C28" s="15">
        <f>116476476.44+68782562.44</f>
        <v>185259038.88</v>
      </c>
      <c r="D28" s="15">
        <v>285361692.04000002</v>
      </c>
      <c r="E28" s="15">
        <f t="shared" si="0"/>
        <v>470620730.92000002</v>
      </c>
      <c r="F28" s="16"/>
      <c r="G28" s="15">
        <v>196088283.47999999</v>
      </c>
      <c r="H28" s="15">
        <v>0</v>
      </c>
      <c r="I28" s="15">
        <v>0</v>
      </c>
      <c r="J28" s="15">
        <f t="shared" si="1"/>
        <v>196088283.47999999</v>
      </c>
      <c r="K28" s="17"/>
      <c r="L28" s="15">
        <v>73909202.319999993</v>
      </c>
      <c r="M28" s="15">
        <v>39981796.93</v>
      </c>
      <c r="N28" s="15">
        <f t="shared" si="2"/>
        <v>113890999.25</v>
      </c>
      <c r="O28" s="17"/>
      <c r="P28" s="15">
        <f t="shared" si="3"/>
        <v>309979282.73000002</v>
      </c>
      <c r="Q28" s="18"/>
      <c r="R28" s="15">
        <v>160641448.19</v>
      </c>
      <c r="S28" s="19"/>
      <c r="T28" s="15">
        <f t="shared" si="4"/>
        <v>470620730.92000002</v>
      </c>
    </row>
    <row r="29" spans="2:20" x14ac:dyDescent="0.25">
      <c r="B29" s="14">
        <v>40179</v>
      </c>
      <c r="C29" s="15">
        <f>89840525.01+48370505.8</f>
        <v>138211030.81</v>
      </c>
      <c r="D29" s="15">
        <v>310785191.44</v>
      </c>
      <c r="E29" s="15">
        <f t="shared" si="0"/>
        <v>448996222.25</v>
      </c>
      <c r="F29" s="16"/>
      <c r="G29" s="15">
        <v>196088283.47999999</v>
      </c>
      <c r="H29" s="15">
        <v>0</v>
      </c>
      <c r="I29" s="15">
        <v>0</v>
      </c>
      <c r="J29" s="15">
        <f t="shared" si="1"/>
        <v>196088283.47999999</v>
      </c>
      <c r="K29" s="17"/>
      <c r="L29" s="15">
        <v>49246212.590000004</v>
      </c>
      <c r="M29" s="15">
        <v>40373739.630000003</v>
      </c>
      <c r="N29" s="15">
        <f t="shared" si="2"/>
        <v>89619952.219999999</v>
      </c>
      <c r="O29" s="17"/>
      <c r="P29" s="15">
        <f t="shared" si="3"/>
        <v>285708235.69999999</v>
      </c>
      <c r="Q29" s="18"/>
      <c r="R29" s="15">
        <v>163287986.55000001</v>
      </c>
      <c r="S29" s="19"/>
      <c r="T29" s="15">
        <f t="shared" si="4"/>
        <v>448996222.25</v>
      </c>
    </row>
    <row r="30" spans="2:20" x14ac:dyDescent="0.25">
      <c r="B30" s="20">
        <v>40210</v>
      </c>
      <c r="C30" s="15">
        <f>81940188.4+19041154.28</f>
        <v>100981342.68000001</v>
      </c>
      <c r="D30" s="15">
        <v>345699258.31999999</v>
      </c>
      <c r="E30" s="15">
        <f t="shared" si="0"/>
        <v>446680601</v>
      </c>
      <c r="F30" s="16"/>
      <c r="G30" s="15">
        <v>193958944.84</v>
      </c>
      <c r="H30" s="15">
        <v>0</v>
      </c>
      <c r="I30" s="15">
        <v>0</v>
      </c>
      <c r="J30" s="15">
        <f t="shared" si="1"/>
        <v>193958944.84</v>
      </c>
      <c r="K30" s="17"/>
      <c r="L30" s="15">
        <v>51015448.020000003</v>
      </c>
      <c r="M30" s="15">
        <v>40541439.869999997</v>
      </c>
      <c r="N30" s="15">
        <f t="shared" si="2"/>
        <v>91556887.890000001</v>
      </c>
      <c r="O30" s="17"/>
      <c r="P30" s="15">
        <f t="shared" si="3"/>
        <v>285515832.73000002</v>
      </c>
      <c r="Q30" s="18"/>
      <c r="R30" s="15">
        <v>161164768.27000001</v>
      </c>
      <c r="S30" s="19"/>
      <c r="T30" s="15">
        <f t="shared" si="4"/>
        <v>446680601</v>
      </c>
    </row>
    <row r="31" spans="2:20" x14ac:dyDescent="0.25">
      <c r="B31" s="21">
        <v>40238</v>
      </c>
      <c r="C31" s="15">
        <f>82152410.04+19644205.1</f>
        <v>101796615.14000002</v>
      </c>
      <c r="D31" s="15">
        <v>366766110.24000001</v>
      </c>
      <c r="E31" s="15">
        <f t="shared" si="0"/>
        <v>468562725.38</v>
      </c>
      <c r="F31" s="16"/>
      <c r="G31" s="15">
        <v>191800733.91999999</v>
      </c>
      <c r="H31" s="15">
        <v>0</v>
      </c>
      <c r="I31" s="15">
        <v>0</v>
      </c>
      <c r="J31" s="15">
        <f t="shared" si="1"/>
        <v>191800733.91999999</v>
      </c>
      <c r="K31" s="17"/>
      <c r="L31" s="15">
        <v>59304395.920000002</v>
      </c>
      <c r="M31" s="15">
        <v>40798525.329999998</v>
      </c>
      <c r="N31" s="15">
        <f t="shared" si="2"/>
        <v>100102921.25</v>
      </c>
      <c r="O31" s="17"/>
      <c r="P31" s="15">
        <f t="shared" si="3"/>
        <v>291903655.16999996</v>
      </c>
      <c r="Q31" s="18"/>
      <c r="R31" s="15">
        <v>176659070.21000001</v>
      </c>
      <c r="S31" s="19"/>
      <c r="T31" s="15">
        <f t="shared" si="4"/>
        <v>468562725.38</v>
      </c>
    </row>
    <row r="32" spans="2:20" x14ac:dyDescent="0.25">
      <c r="B32" s="22">
        <v>40269</v>
      </c>
      <c r="C32" s="15">
        <f>66094510.28+52364757.25</f>
        <v>118459267.53</v>
      </c>
      <c r="D32" s="15">
        <v>404019639.43000001</v>
      </c>
      <c r="E32" s="15">
        <f t="shared" si="0"/>
        <v>522478906.96000004</v>
      </c>
      <c r="F32" s="16"/>
      <c r="G32" s="15">
        <v>191800733.91999999</v>
      </c>
      <c r="H32" s="15">
        <v>0</v>
      </c>
      <c r="I32" s="15">
        <v>0</v>
      </c>
      <c r="J32" s="15">
        <f t="shared" si="1"/>
        <v>191800733.91999999</v>
      </c>
      <c r="K32" s="17"/>
      <c r="L32" s="15">
        <v>68938332.5</v>
      </c>
      <c r="M32" s="15">
        <v>40896493.740000002</v>
      </c>
      <c r="N32" s="15">
        <f t="shared" si="2"/>
        <v>109834826.24000001</v>
      </c>
      <c r="O32" s="17"/>
      <c r="P32" s="15">
        <f t="shared" si="3"/>
        <v>301635560.15999997</v>
      </c>
      <c r="Q32" s="18"/>
      <c r="R32" s="15">
        <v>220843346.80000001</v>
      </c>
      <c r="S32" s="19"/>
      <c r="T32" s="15">
        <f t="shared" si="4"/>
        <v>522478906.95999998</v>
      </c>
    </row>
    <row r="33" spans="2:20" x14ac:dyDescent="0.25">
      <c r="B33" s="23">
        <v>40299</v>
      </c>
      <c r="C33" s="15">
        <f>117733465.96+38686838.74</f>
        <v>156420304.69999999</v>
      </c>
      <c r="D33" s="15">
        <v>423367607.57999998</v>
      </c>
      <c r="E33" s="15">
        <f t="shared" si="0"/>
        <v>579787912.27999997</v>
      </c>
      <c r="F33" s="16"/>
      <c r="G33" s="15">
        <v>190712589.31999999</v>
      </c>
      <c r="H33" s="15">
        <v>0</v>
      </c>
      <c r="I33" s="15">
        <v>0</v>
      </c>
      <c r="J33" s="15">
        <f t="shared" si="1"/>
        <v>190712589.31999999</v>
      </c>
      <c r="K33" s="17"/>
      <c r="L33" s="15">
        <v>76518336.129999995</v>
      </c>
      <c r="M33" s="15">
        <v>40450111.509999998</v>
      </c>
      <c r="N33" s="15">
        <f t="shared" si="2"/>
        <v>116968447.63999999</v>
      </c>
      <c r="O33" s="17"/>
      <c r="P33" s="15">
        <f t="shared" si="3"/>
        <v>307681036.95999998</v>
      </c>
      <c r="Q33" s="18"/>
      <c r="R33" s="15">
        <v>272106875.31999999</v>
      </c>
      <c r="S33" s="19"/>
      <c r="T33" s="15">
        <f t="shared" si="4"/>
        <v>579787912.27999997</v>
      </c>
    </row>
    <row r="34" spans="2:20" x14ac:dyDescent="0.25">
      <c r="B34" s="24">
        <v>40330</v>
      </c>
      <c r="C34" s="15">
        <f>123378314.42+39748685.9</f>
        <v>163127000.31999999</v>
      </c>
      <c r="D34" s="15">
        <v>428100538.81</v>
      </c>
      <c r="E34" s="15">
        <f t="shared" si="0"/>
        <v>591227539.13</v>
      </c>
      <c r="F34" s="16"/>
      <c r="G34" s="15">
        <v>188518053.43000001</v>
      </c>
      <c r="H34" s="15">
        <v>0</v>
      </c>
      <c r="I34" s="15">
        <v>0</v>
      </c>
      <c r="J34" s="15">
        <f t="shared" si="1"/>
        <v>188518053.43000001</v>
      </c>
      <c r="K34" s="17"/>
      <c r="L34" s="15">
        <v>84461844.290000007</v>
      </c>
      <c r="M34" s="15">
        <v>43598000.210000001</v>
      </c>
      <c r="N34" s="15">
        <f t="shared" si="2"/>
        <v>128059844.5</v>
      </c>
      <c r="O34" s="17"/>
      <c r="P34" s="15">
        <f t="shared" si="3"/>
        <v>316577897.93000001</v>
      </c>
      <c r="Q34" s="18"/>
      <c r="R34" s="15">
        <v>274649641.19999999</v>
      </c>
      <c r="S34" s="19"/>
      <c r="T34" s="15">
        <f t="shared" si="4"/>
        <v>591227539.13</v>
      </c>
    </row>
    <row r="35" spans="2:20" x14ac:dyDescent="0.25">
      <c r="B35" s="25">
        <v>40360</v>
      </c>
      <c r="C35" s="15">
        <f>126641973.89+89912179.06</f>
        <v>216554152.94999999</v>
      </c>
      <c r="D35" s="15">
        <v>463227654.22000003</v>
      </c>
      <c r="E35" s="15">
        <f t="shared" si="0"/>
        <v>679781807.17000008</v>
      </c>
      <c r="F35" s="16"/>
      <c r="G35" s="15">
        <v>188518053.43000001</v>
      </c>
      <c r="H35" s="15">
        <v>0</v>
      </c>
      <c r="I35" s="15">
        <v>0</v>
      </c>
      <c r="J35" s="15">
        <f t="shared" si="1"/>
        <v>188518053.43000001</v>
      </c>
      <c r="K35" s="17"/>
      <c r="L35" s="15">
        <v>98568161.140000001</v>
      </c>
      <c r="M35" s="15">
        <v>48491986.060000002</v>
      </c>
      <c r="N35" s="15">
        <f t="shared" si="2"/>
        <v>147060147.19999999</v>
      </c>
      <c r="O35" s="17"/>
      <c r="P35" s="15">
        <f t="shared" si="3"/>
        <v>335578200.63</v>
      </c>
      <c r="Q35" s="18"/>
      <c r="R35" s="15">
        <v>344203606.54000002</v>
      </c>
      <c r="S35" s="19"/>
      <c r="T35" s="15">
        <f t="shared" si="4"/>
        <v>679781807.17000008</v>
      </c>
    </row>
    <row r="36" spans="2:20" x14ac:dyDescent="0.25">
      <c r="B36" s="26">
        <v>40391</v>
      </c>
      <c r="C36" s="15">
        <f>126369418.32+101250601.49</f>
        <v>227620019.81</v>
      </c>
      <c r="D36" s="15">
        <v>488919504.63999999</v>
      </c>
      <c r="E36" s="15">
        <f t="shared" si="0"/>
        <v>716539524.45000005</v>
      </c>
      <c r="F36" s="16"/>
      <c r="G36" s="15">
        <v>187411594.21000001</v>
      </c>
      <c r="H36" s="15">
        <v>0</v>
      </c>
      <c r="I36" s="15">
        <v>0</v>
      </c>
      <c r="J36" s="15">
        <f t="shared" si="1"/>
        <v>187411594.21000001</v>
      </c>
      <c r="K36" s="17"/>
      <c r="L36" s="15">
        <v>120221680.45</v>
      </c>
      <c r="M36" s="15">
        <v>57939138.130000003</v>
      </c>
      <c r="N36" s="15">
        <f t="shared" si="2"/>
        <v>178160818.58000001</v>
      </c>
      <c r="O36" s="17"/>
      <c r="P36" s="15">
        <f t="shared" si="3"/>
        <v>365572412.79000002</v>
      </c>
      <c r="Q36" s="18"/>
      <c r="R36" s="15">
        <v>350967111.66000003</v>
      </c>
      <c r="S36" s="19"/>
      <c r="T36" s="15">
        <f t="shared" si="4"/>
        <v>716539524.45000005</v>
      </c>
    </row>
    <row r="37" spans="2:20" x14ac:dyDescent="0.25">
      <c r="B37" s="27">
        <v>40422</v>
      </c>
      <c r="C37" s="15">
        <f>108345647.84+118188145.61</f>
        <v>226533793.44999999</v>
      </c>
      <c r="D37" s="15">
        <v>510181864.24000001</v>
      </c>
      <c r="E37" s="15">
        <f t="shared" ref="E37:E68" si="5">SUM(C37:D37)</f>
        <v>736715657.69000006</v>
      </c>
      <c r="F37" s="16"/>
      <c r="G37" s="15">
        <v>168470013.37</v>
      </c>
      <c r="H37" s="15">
        <v>0</v>
      </c>
      <c r="I37" s="15">
        <v>0</v>
      </c>
      <c r="J37" s="15">
        <f t="shared" si="1"/>
        <v>168470013.37</v>
      </c>
      <c r="K37" s="17"/>
      <c r="L37" s="15">
        <v>130102630.97</v>
      </c>
      <c r="M37" s="15">
        <v>56652180.68</v>
      </c>
      <c r="N37" s="15">
        <f t="shared" si="2"/>
        <v>186754811.65000001</v>
      </c>
      <c r="O37" s="17"/>
      <c r="P37" s="15">
        <f t="shared" si="3"/>
        <v>355224825.01999998</v>
      </c>
      <c r="Q37" s="18"/>
      <c r="R37" s="15">
        <v>381490832.67000002</v>
      </c>
      <c r="S37" s="19"/>
      <c r="T37" s="15">
        <f t="shared" si="4"/>
        <v>736715657.69000006</v>
      </c>
    </row>
    <row r="38" spans="2:20" x14ac:dyDescent="0.25">
      <c r="B38" s="28">
        <v>40452</v>
      </c>
      <c r="C38" s="15">
        <f>75758969.36+146674813.64</f>
        <v>222433783</v>
      </c>
      <c r="D38" s="15">
        <v>529169799.11000001</v>
      </c>
      <c r="E38" s="15">
        <f t="shared" si="5"/>
        <v>751603582.11000001</v>
      </c>
      <c r="F38" s="16"/>
      <c r="G38" s="15">
        <v>165152313.41999999</v>
      </c>
      <c r="H38" s="15">
        <v>0</v>
      </c>
      <c r="I38" s="15">
        <v>0</v>
      </c>
      <c r="J38" s="15">
        <f t="shared" si="1"/>
        <v>165152313.41999999</v>
      </c>
      <c r="K38" s="17"/>
      <c r="L38" s="15">
        <v>121009365.79000001</v>
      </c>
      <c r="M38" s="15">
        <v>60610341.409999996</v>
      </c>
      <c r="N38" s="15">
        <f t="shared" si="2"/>
        <v>181619707.19999999</v>
      </c>
      <c r="O38" s="17"/>
      <c r="P38" s="15">
        <f t="shared" si="3"/>
        <v>346772020.62</v>
      </c>
      <c r="Q38" s="18"/>
      <c r="R38" s="15">
        <v>404831561.49000001</v>
      </c>
      <c r="S38" s="19"/>
      <c r="T38" s="15">
        <f t="shared" si="4"/>
        <v>751603582.11000001</v>
      </c>
    </row>
    <row r="39" spans="2:20" x14ac:dyDescent="0.25">
      <c r="B39" s="29">
        <v>40483</v>
      </c>
      <c r="C39" s="15">
        <f>102127196.93+171045531.71</f>
        <v>273172728.63999999</v>
      </c>
      <c r="D39" s="15">
        <v>554025325.21000004</v>
      </c>
      <c r="E39" s="15">
        <f t="shared" si="5"/>
        <v>827198053.85000002</v>
      </c>
      <c r="F39" s="16"/>
      <c r="G39" s="15">
        <v>162945003.56</v>
      </c>
      <c r="H39" s="15">
        <v>0</v>
      </c>
      <c r="I39" s="15">
        <v>0</v>
      </c>
      <c r="J39" s="15">
        <f t="shared" si="1"/>
        <v>162945003.56</v>
      </c>
      <c r="K39" s="17"/>
      <c r="L39" s="15">
        <v>118387118.48</v>
      </c>
      <c r="M39" s="15">
        <v>56174117.079999998</v>
      </c>
      <c r="N39" s="15">
        <f t="shared" si="2"/>
        <v>174561235.56</v>
      </c>
      <c r="O39" s="17"/>
      <c r="P39" s="15">
        <f t="shared" si="3"/>
        <v>337506239.12</v>
      </c>
      <c r="Q39" s="18"/>
      <c r="R39" s="15">
        <v>489691814.73000002</v>
      </c>
      <c r="S39" s="19"/>
      <c r="T39" s="15">
        <f t="shared" si="4"/>
        <v>827198053.85000002</v>
      </c>
    </row>
    <row r="40" spans="2:20" x14ac:dyDescent="0.25">
      <c r="B40" s="30">
        <v>40513</v>
      </c>
      <c r="C40" s="15">
        <f>43395795.81+129700555.01</f>
        <v>173096350.81999999</v>
      </c>
      <c r="D40" s="15">
        <v>299788080.83999997</v>
      </c>
      <c r="E40" s="15">
        <f t="shared" si="5"/>
        <v>472884431.65999997</v>
      </c>
      <c r="F40" s="16"/>
      <c r="G40" s="15">
        <v>211813644.44999999</v>
      </c>
      <c r="H40" s="15">
        <v>0</v>
      </c>
      <c r="I40" s="15">
        <v>0</v>
      </c>
      <c r="J40" s="15">
        <f t="shared" si="1"/>
        <v>211813644.44999999</v>
      </c>
      <c r="K40" s="17"/>
      <c r="L40" s="15">
        <v>126622363</v>
      </c>
      <c r="M40" s="15">
        <v>44683940.07</v>
      </c>
      <c r="N40" s="15">
        <f t="shared" si="2"/>
        <v>171306303.06999999</v>
      </c>
      <c r="O40" s="17"/>
      <c r="P40" s="15">
        <f t="shared" si="3"/>
        <v>383119947.51999998</v>
      </c>
      <c r="Q40" s="18"/>
      <c r="R40" s="15">
        <v>89764484.140000001</v>
      </c>
      <c r="S40" s="19"/>
      <c r="T40" s="15">
        <f>P40+R40</f>
        <v>472884431.65999997</v>
      </c>
    </row>
    <row r="41" spans="2:20" x14ac:dyDescent="0.25">
      <c r="B41" s="14">
        <v>40544</v>
      </c>
      <c r="C41" s="15">
        <f>121250820.8+112984025.01</f>
        <v>234234845.81</v>
      </c>
      <c r="D41" s="15">
        <v>299788080.83999997</v>
      </c>
      <c r="E41" s="15">
        <f t="shared" si="5"/>
        <v>534022926.64999998</v>
      </c>
      <c r="F41" s="16"/>
      <c r="G41" s="15">
        <v>211813644.44999999</v>
      </c>
      <c r="H41" s="15">
        <v>0</v>
      </c>
      <c r="I41" s="15">
        <v>0</v>
      </c>
      <c r="J41" s="15">
        <f t="shared" si="1"/>
        <v>211813644.44999999</v>
      </c>
      <c r="K41" s="17"/>
      <c r="L41" s="15">
        <v>105700095.55</v>
      </c>
      <c r="M41" s="15">
        <v>45125812.920000002</v>
      </c>
      <c r="N41" s="15">
        <f t="shared" si="2"/>
        <v>150825908.47</v>
      </c>
      <c r="O41" s="17"/>
      <c r="P41" s="15">
        <f t="shared" si="3"/>
        <v>362639552.91999996</v>
      </c>
      <c r="Q41" s="18"/>
      <c r="R41" s="15">
        <v>171383373.72999999</v>
      </c>
      <c r="S41" s="19"/>
      <c r="T41" s="15">
        <f t="shared" si="4"/>
        <v>534022926.64999998</v>
      </c>
    </row>
    <row r="42" spans="2:20" x14ac:dyDescent="0.25">
      <c r="B42" s="20">
        <v>40575</v>
      </c>
      <c r="C42" s="15">
        <f>147050304.43+138249899.84</f>
        <v>285300204.26999998</v>
      </c>
      <c r="D42" s="15">
        <v>300981023.75999999</v>
      </c>
      <c r="E42" s="15">
        <f t="shared" si="5"/>
        <v>586281228.02999997</v>
      </c>
      <c r="F42" s="16"/>
      <c r="G42" s="15">
        <v>210669626.03999999</v>
      </c>
      <c r="H42" s="15">
        <v>0</v>
      </c>
      <c r="I42" s="15">
        <v>0</v>
      </c>
      <c r="J42" s="15">
        <f t="shared" si="1"/>
        <v>210669626.03999999</v>
      </c>
      <c r="K42" s="17"/>
      <c r="L42" s="15">
        <v>79440440.340000004</v>
      </c>
      <c r="M42" s="15">
        <v>45556347.780000001</v>
      </c>
      <c r="N42" s="15">
        <f t="shared" si="2"/>
        <v>124996788.12</v>
      </c>
      <c r="O42" s="17"/>
      <c r="P42" s="15">
        <f t="shared" si="3"/>
        <v>335666414.15999997</v>
      </c>
      <c r="Q42" s="18"/>
      <c r="R42" s="15">
        <v>250614813.87</v>
      </c>
      <c r="S42" s="19"/>
      <c r="T42" s="15">
        <f t="shared" si="4"/>
        <v>586281228.02999997</v>
      </c>
    </row>
    <row r="43" spans="2:20" x14ac:dyDescent="0.25">
      <c r="B43" s="21">
        <v>40603</v>
      </c>
      <c r="C43" s="15">
        <f>166899953.99+136995014.32</f>
        <v>303894968.31</v>
      </c>
      <c r="D43" s="15">
        <v>302629099.27999997</v>
      </c>
      <c r="E43" s="15">
        <f t="shared" si="5"/>
        <v>606524067.58999991</v>
      </c>
      <c r="F43" s="16"/>
      <c r="G43" s="15">
        <v>209519224.96000001</v>
      </c>
      <c r="H43" s="15">
        <v>0</v>
      </c>
      <c r="I43" s="15">
        <v>0</v>
      </c>
      <c r="J43" s="15">
        <f t="shared" si="1"/>
        <v>209519224.96000001</v>
      </c>
      <c r="K43" s="17"/>
      <c r="L43" s="15">
        <v>128871067.36</v>
      </c>
      <c r="M43" s="15">
        <v>49221608.630000003</v>
      </c>
      <c r="N43" s="15">
        <f t="shared" si="2"/>
        <v>178092675.99000001</v>
      </c>
      <c r="O43" s="17"/>
      <c r="P43" s="15">
        <f t="shared" si="3"/>
        <v>387611900.95000005</v>
      </c>
      <c r="Q43" s="18"/>
      <c r="R43" s="15">
        <v>218912166.63999999</v>
      </c>
      <c r="S43" s="19"/>
      <c r="T43" s="15">
        <f t="shared" si="4"/>
        <v>606524067.59000003</v>
      </c>
    </row>
    <row r="44" spans="2:20" x14ac:dyDescent="0.25">
      <c r="B44" s="22">
        <v>40634</v>
      </c>
      <c r="C44" s="15">
        <f>163144579.81+118794003.37</f>
        <v>281938583.18000001</v>
      </c>
      <c r="D44" s="15">
        <v>306755951.94999999</v>
      </c>
      <c r="E44" s="15">
        <f t="shared" si="5"/>
        <v>588694535.13</v>
      </c>
      <c r="F44" s="16"/>
      <c r="G44" s="15">
        <v>207224734.44</v>
      </c>
      <c r="H44" s="15">
        <v>0</v>
      </c>
      <c r="I44" s="15">
        <v>0</v>
      </c>
      <c r="J44" s="15">
        <f t="shared" si="1"/>
        <v>207224734.44</v>
      </c>
      <c r="K44" s="17"/>
      <c r="L44" s="15">
        <v>132028553.56</v>
      </c>
      <c r="M44" s="15">
        <v>49631646.009999998</v>
      </c>
      <c r="N44" s="15">
        <f t="shared" si="2"/>
        <v>181660199.56999999</v>
      </c>
      <c r="O44" s="17"/>
      <c r="P44" s="15">
        <f t="shared" si="3"/>
        <v>388884934.00999999</v>
      </c>
      <c r="Q44" s="18"/>
      <c r="R44" s="15">
        <v>199809601.12</v>
      </c>
      <c r="S44" s="19"/>
      <c r="T44" s="15">
        <f t="shared" si="4"/>
        <v>588694535.13</v>
      </c>
    </row>
    <row r="45" spans="2:20" x14ac:dyDescent="0.25">
      <c r="B45" s="23">
        <v>40664</v>
      </c>
      <c r="C45" s="15">
        <f>186327001.49+127197164.72</f>
        <v>313524166.21000004</v>
      </c>
      <c r="D45" s="15">
        <v>305547653.37</v>
      </c>
      <c r="E45" s="15">
        <f t="shared" si="5"/>
        <v>619071819.58000004</v>
      </c>
      <c r="F45" s="16"/>
      <c r="G45" s="15">
        <v>202671628.99000001</v>
      </c>
      <c r="H45" s="15">
        <v>0</v>
      </c>
      <c r="I45" s="15">
        <v>0</v>
      </c>
      <c r="J45" s="15">
        <f t="shared" si="1"/>
        <v>202671628.99000001</v>
      </c>
      <c r="K45" s="17"/>
      <c r="L45" s="15">
        <v>145191600.25</v>
      </c>
      <c r="M45" s="15">
        <v>49815585.920000002</v>
      </c>
      <c r="N45" s="15">
        <f t="shared" si="2"/>
        <v>195007186.17000002</v>
      </c>
      <c r="O45" s="17"/>
      <c r="P45" s="15">
        <f t="shared" si="3"/>
        <v>397678815.16000003</v>
      </c>
      <c r="Q45" s="18"/>
      <c r="R45" s="15">
        <v>221393004.41999999</v>
      </c>
      <c r="S45" s="19"/>
      <c r="T45" s="15">
        <f t="shared" si="4"/>
        <v>619071819.58000004</v>
      </c>
    </row>
    <row r="46" spans="2:20" x14ac:dyDescent="0.25">
      <c r="B46" s="24">
        <v>40695</v>
      </c>
      <c r="C46" s="15">
        <f>182655686.68+123099127.79</f>
        <v>305754814.47000003</v>
      </c>
      <c r="D46" s="15">
        <v>303843930.31</v>
      </c>
      <c r="E46" s="15">
        <f t="shared" si="5"/>
        <v>609598744.77999997</v>
      </c>
      <c r="F46" s="16"/>
      <c r="G46" s="15">
        <v>200654407.44</v>
      </c>
      <c r="H46" s="15">
        <v>0</v>
      </c>
      <c r="I46" s="15">
        <v>0</v>
      </c>
      <c r="J46" s="15">
        <f t="shared" si="1"/>
        <v>200654407.44</v>
      </c>
      <c r="K46" s="17"/>
      <c r="L46" s="15">
        <v>140140634.34999999</v>
      </c>
      <c r="M46" s="15">
        <v>46839917.009999998</v>
      </c>
      <c r="N46" s="15">
        <f t="shared" si="2"/>
        <v>186980551.35999998</v>
      </c>
      <c r="O46" s="17"/>
      <c r="P46" s="15">
        <f t="shared" si="3"/>
        <v>387634958.79999995</v>
      </c>
      <c r="Q46" s="18"/>
      <c r="R46" s="15">
        <v>221963785.97999999</v>
      </c>
      <c r="S46" s="19"/>
      <c r="T46" s="15">
        <f t="shared" si="4"/>
        <v>609598744.77999997</v>
      </c>
    </row>
    <row r="47" spans="2:20" x14ac:dyDescent="0.25">
      <c r="B47" s="25">
        <v>40725</v>
      </c>
      <c r="C47" s="15">
        <f>226913982.87+127756788.94</f>
        <v>354670771.81</v>
      </c>
      <c r="D47" s="15">
        <v>303914424.56</v>
      </c>
      <c r="E47" s="15">
        <f t="shared" si="5"/>
        <v>658585196.37</v>
      </c>
      <c r="F47" s="16"/>
      <c r="G47" s="15">
        <v>199478117.59</v>
      </c>
      <c r="H47" s="15">
        <v>0</v>
      </c>
      <c r="I47" s="15">
        <v>0</v>
      </c>
      <c r="J47" s="15">
        <f t="shared" si="1"/>
        <v>199478117.59</v>
      </c>
      <c r="K47" s="17"/>
      <c r="L47" s="15">
        <v>144568918.63999999</v>
      </c>
      <c r="M47" s="15">
        <v>48000119.770000003</v>
      </c>
      <c r="N47" s="15">
        <f t="shared" si="2"/>
        <v>192569038.41</v>
      </c>
      <c r="O47" s="17"/>
      <c r="P47" s="15">
        <f t="shared" si="3"/>
        <v>392047156</v>
      </c>
      <c r="Q47" s="18"/>
      <c r="R47" s="15">
        <v>266538040.37</v>
      </c>
      <c r="S47" s="19"/>
      <c r="T47" s="15">
        <f t="shared" si="4"/>
        <v>658585196.37</v>
      </c>
    </row>
    <row r="48" spans="2:20" x14ac:dyDescent="0.25">
      <c r="B48" s="26">
        <v>40756</v>
      </c>
      <c r="C48" s="15">
        <f>255370762.62+147176252.6</f>
        <v>402547015.22000003</v>
      </c>
      <c r="D48" s="15">
        <v>314046241.31</v>
      </c>
      <c r="E48" s="15">
        <f t="shared" si="5"/>
        <v>716593256.52999997</v>
      </c>
      <c r="F48" s="16"/>
      <c r="G48" s="15">
        <v>246600349.02000001</v>
      </c>
      <c r="H48" s="15">
        <v>0</v>
      </c>
      <c r="I48" s="15">
        <v>0</v>
      </c>
      <c r="J48" s="15">
        <f t="shared" si="1"/>
        <v>246600349.02000001</v>
      </c>
      <c r="K48" s="17"/>
      <c r="L48" s="15">
        <v>145484510.22</v>
      </c>
      <c r="M48" s="15">
        <v>48833030.729999997</v>
      </c>
      <c r="N48" s="15">
        <f t="shared" si="2"/>
        <v>194317540.94999999</v>
      </c>
      <c r="O48" s="17"/>
      <c r="P48" s="15">
        <f t="shared" si="3"/>
        <v>440917889.97000003</v>
      </c>
      <c r="Q48" s="18"/>
      <c r="R48" s="15">
        <v>275675366.56</v>
      </c>
      <c r="S48" s="19"/>
      <c r="T48" s="15">
        <f t="shared" si="4"/>
        <v>716593256.52999997</v>
      </c>
    </row>
    <row r="49" spans="2:20" x14ac:dyDescent="0.25">
      <c r="B49" s="27">
        <v>40787</v>
      </c>
      <c r="C49" s="15">
        <f>270972119.67+150119939.44</f>
        <v>421092059.11000001</v>
      </c>
      <c r="D49" s="15">
        <v>319092142.44</v>
      </c>
      <c r="E49" s="15">
        <f t="shared" si="5"/>
        <v>740184201.54999995</v>
      </c>
      <c r="F49" s="16"/>
      <c r="G49" s="15">
        <v>245410897.12</v>
      </c>
      <c r="H49" s="15">
        <v>0</v>
      </c>
      <c r="I49" s="15">
        <v>0</v>
      </c>
      <c r="J49" s="15">
        <f t="shared" si="1"/>
        <v>245410897.12</v>
      </c>
      <c r="K49" s="17"/>
      <c r="L49" s="15">
        <v>146864735.66999999</v>
      </c>
      <c r="M49" s="15">
        <v>50961381.700000003</v>
      </c>
      <c r="N49" s="15">
        <f t="shared" si="2"/>
        <v>197826117.37</v>
      </c>
      <c r="O49" s="17"/>
      <c r="P49" s="15">
        <f t="shared" si="3"/>
        <v>443237014.49000001</v>
      </c>
      <c r="Q49" s="18"/>
      <c r="R49" s="15">
        <v>296947187.06</v>
      </c>
      <c r="S49" s="19"/>
      <c r="T49" s="15">
        <f t="shared" si="4"/>
        <v>740184201.54999995</v>
      </c>
    </row>
    <row r="50" spans="2:20" x14ac:dyDescent="0.25">
      <c r="B50" s="28">
        <v>40817</v>
      </c>
      <c r="C50" s="15">
        <f>510180197.58+165043168.44</f>
        <v>675223366.01999998</v>
      </c>
      <c r="D50" s="15">
        <v>332764130.33999997</v>
      </c>
      <c r="E50" s="15">
        <f t="shared" si="5"/>
        <v>1007987496.3599999</v>
      </c>
      <c r="F50" s="16"/>
      <c r="G50" s="15">
        <v>242519893.06999999</v>
      </c>
      <c r="H50" s="15">
        <v>0</v>
      </c>
      <c r="I50" s="15">
        <v>0</v>
      </c>
      <c r="J50" s="15">
        <f t="shared" si="1"/>
        <v>242519893.06999999</v>
      </c>
      <c r="K50" s="17"/>
      <c r="L50" s="15">
        <v>142945014.44999999</v>
      </c>
      <c r="M50" s="15">
        <v>52387598.310000002</v>
      </c>
      <c r="N50" s="15">
        <f t="shared" si="2"/>
        <v>195332612.75999999</v>
      </c>
      <c r="O50" s="17"/>
      <c r="P50" s="15">
        <f t="shared" si="3"/>
        <v>437852505.82999998</v>
      </c>
      <c r="Q50" s="18"/>
      <c r="R50" s="15">
        <v>570134990.52999997</v>
      </c>
      <c r="S50" s="19"/>
      <c r="T50" s="15">
        <f t="shared" si="4"/>
        <v>1007987496.3599999</v>
      </c>
    </row>
    <row r="51" spans="2:20" x14ac:dyDescent="0.25">
      <c r="B51" s="29">
        <v>40848</v>
      </c>
      <c r="C51" s="15">
        <f>530249524.33+155074446.47</f>
        <v>685323970.79999995</v>
      </c>
      <c r="D51" s="15">
        <v>369934683.66000003</v>
      </c>
      <c r="E51" s="15">
        <f t="shared" si="5"/>
        <v>1055258654.46</v>
      </c>
      <c r="F51" s="16"/>
      <c r="G51" s="15">
        <v>241317131.84</v>
      </c>
      <c r="H51" s="15">
        <v>0</v>
      </c>
      <c r="I51" s="15">
        <v>0</v>
      </c>
      <c r="J51" s="15">
        <f t="shared" si="1"/>
        <v>241317131.84</v>
      </c>
      <c r="K51" s="17"/>
      <c r="L51" s="15">
        <v>147864756.47</v>
      </c>
      <c r="M51" s="15">
        <v>56708501.159999996</v>
      </c>
      <c r="N51" s="15">
        <f t="shared" si="2"/>
        <v>204573257.63</v>
      </c>
      <c r="O51" s="17"/>
      <c r="P51" s="15">
        <f t="shared" si="3"/>
        <v>445890389.47000003</v>
      </c>
      <c r="Q51" s="18"/>
      <c r="R51" s="15">
        <v>609368264.99000001</v>
      </c>
      <c r="S51" s="19"/>
      <c r="T51" s="15">
        <f t="shared" si="4"/>
        <v>1055258654.46</v>
      </c>
    </row>
    <row r="52" spans="2:20" x14ac:dyDescent="0.25">
      <c r="B52" s="30">
        <v>40878</v>
      </c>
      <c r="C52" s="15">
        <f>579356226.14+155068551.32</f>
        <v>734424777.46000004</v>
      </c>
      <c r="D52" s="15">
        <v>470930725.69999999</v>
      </c>
      <c r="E52" s="15">
        <f t="shared" si="5"/>
        <v>1205355503.1600001</v>
      </c>
      <c r="F52" s="16"/>
      <c r="G52" s="15">
        <v>496903082.56999999</v>
      </c>
      <c r="H52" s="15">
        <v>0</v>
      </c>
      <c r="I52" s="15">
        <v>0</v>
      </c>
      <c r="J52" s="15">
        <f t="shared" si="1"/>
        <v>496903082.56999999</v>
      </c>
      <c r="K52" s="17"/>
      <c r="L52" s="15">
        <v>197780981.15000001</v>
      </c>
      <c r="M52" s="15">
        <v>56728576.640000001</v>
      </c>
      <c r="N52" s="15">
        <f t="shared" si="2"/>
        <v>254509557.79000002</v>
      </c>
      <c r="O52" s="17"/>
      <c r="P52" s="15">
        <f t="shared" si="3"/>
        <v>751412640.36000001</v>
      </c>
      <c r="Q52" s="18"/>
      <c r="R52" s="15">
        <v>453942862.80000001</v>
      </c>
      <c r="S52" s="19"/>
      <c r="T52" s="15">
        <f t="shared" si="4"/>
        <v>1205355503.1600001</v>
      </c>
    </row>
    <row r="53" spans="2:20" x14ac:dyDescent="0.25">
      <c r="B53" s="14">
        <v>40909</v>
      </c>
      <c r="C53" s="15">
        <f>668236700.24+147405229.71</f>
        <v>815641929.95000005</v>
      </c>
      <c r="D53" s="15">
        <v>473006371.47000003</v>
      </c>
      <c r="E53" s="15">
        <f t="shared" si="5"/>
        <v>1288648301.4200001</v>
      </c>
      <c r="F53" s="16"/>
      <c r="G53" s="15">
        <v>396903082.56999999</v>
      </c>
      <c r="H53" s="15">
        <v>100000000</v>
      </c>
      <c r="I53" s="15">
        <v>0</v>
      </c>
      <c r="J53" s="15">
        <f t="shared" si="1"/>
        <v>496903082.56999999</v>
      </c>
      <c r="K53" s="17"/>
      <c r="L53" s="15">
        <v>164382378.22999999</v>
      </c>
      <c r="M53" s="15">
        <v>56583273.810000002</v>
      </c>
      <c r="N53" s="15">
        <f t="shared" si="2"/>
        <v>220965652.03999999</v>
      </c>
      <c r="O53" s="17"/>
      <c r="P53" s="15">
        <f t="shared" si="3"/>
        <v>717868734.61000001</v>
      </c>
      <c r="Q53" s="18"/>
      <c r="R53" s="15">
        <v>570779566.80999994</v>
      </c>
      <c r="S53" s="19"/>
      <c r="T53" s="15">
        <f t="shared" si="4"/>
        <v>1288648301.4200001</v>
      </c>
    </row>
    <row r="54" spans="2:20" x14ac:dyDescent="0.25">
      <c r="B54" s="20">
        <v>40940</v>
      </c>
      <c r="C54" s="15">
        <f>732751198.85+177973179.18</f>
        <v>910724378.02999997</v>
      </c>
      <c r="D54" s="15">
        <v>487144476.07999998</v>
      </c>
      <c r="E54" s="15">
        <f t="shared" si="5"/>
        <v>1397868854.1099999</v>
      </c>
      <c r="F54" s="16"/>
      <c r="G54" s="15">
        <v>449463858.13</v>
      </c>
      <c r="H54" s="15">
        <v>100000000</v>
      </c>
      <c r="I54" s="15">
        <v>0</v>
      </c>
      <c r="J54" s="15">
        <f t="shared" si="1"/>
        <v>549463858.13</v>
      </c>
      <c r="K54" s="17"/>
      <c r="L54" s="15">
        <v>137187366.12</v>
      </c>
      <c r="M54" s="15">
        <v>56729479.850000001</v>
      </c>
      <c r="N54" s="15">
        <f t="shared" si="2"/>
        <v>193916845.97</v>
      </c>
      <c r="O54" s="17"/>
      <c r="P54" s="15">
        <f t="shared" si="3"/>
        <v>743380704.10000002</v>
      </c>
      <c r="Q54" s="18"/>
      <c r="R54" s="15">
        <v>654488150.00999999</v>
      </c>
      <c r="S54" s="19"/>
      <c r="T54" s="15">
        <f t="shared" si="4"/>
        <v>1397868854.1100001</v>
      </c>
    </row>
    <row r="55" spans="2:20" x14ac:dyDescent="0.25">
      <c r="B55" s="21">
        <v>40969</v>
      </c>
      <c r="C55" s="15">
        <f>629483452.99+328189037.35</f>
        <v>957672490.34000003</v>
      </c>
      <c r="D55" s="15">
        <v>522002622.93000001</v>
      </c>
      <c r="E55" s="15">
        <f t="shared" si="5"/>
        <v>1479675113.27</v>
      </c>
      <c r="F55" s="16"/>
      <c r="G55" s="15">
        <v>386815864.44</v>
      </c>
      <c r="H55" s="15">
        <v>100000000</v>
      </c>
      <c r="I55" s="15">
        <v>0</v>
      </c>
      <c r="J55" s="15">
        <f t="shared" si="1"/>
        <v>486815864.44</v>
      </c>
      <c r="K55" s="17"/>
      <c r="L55" s="15">
        <v>121209562.87</v>
      </c>
      <c r="M55" s="15">
        <v>57023454.039999999</v>
      </c>
      <c r="N55" s="15">
        <f t="shared" si="2"/>
        <v>178233016.91</v>
      </c>
      <c r="O55" s="17"/>
      <c r="P55" s="15">
        <f>J55+N55</f>
        <v>665048881.35000002</v>
      </c>
      <c r="Q55" s="18"/>
      <c r="R55" s="15">
        <v>814626231.91999996</v>
      </c>
      <c r="S55" s="19"/>
      <c r="T55" s="15">
        <f t="shared" si="4"/>
        <v>1479675113.27</v>
      </c>
    </row>
    <row r="56" spans="2:20" x14ac:dyDescent="0.25">
      <c r="B56" s="22">
        <v>41000</v>
      </c>
      <c r="C56" s="15">
        <f>636787517.29+306740433.69</f>
        <v>943527950.98000002</v>
      </c>
      <c r="D56" s="15">
        <v>579648506.78999996</v>
      </c>
      <c r="E56" s="15">
        <f t="shared" si="5"/>
        <v>1523176457.77</v>
      </c>
      <c r="F56" s="16"/>
      <c r="G56" s="15">
        <v>382872233.19999999</v>
      </c>
      <c r="H56" s="15">
        <v>100000000</v>
      </c>
      <c r="I56" s="15">
        <v>0</v>
      </c>
      <c r="J56" s="15">
        <f t="shared" si="1"/>
        <v>482872233.19999999</v>
      </c>
      <c r="K56" s="17"/>
      <c r="L56" s="15">
        <v>104914124.93000001</v>
      </c>
      <c r="M56" s="15">
        <v>65765852.060000002</v>
      </c>
      <c r="N56" s="15">
        <f t="shared" si="2"/>
        <v>170679976.99000001</v>
      </c>
      <c r="O56" s="17"/>
      <c r="P56" s="15">
        <f t="shared" si="3"/>
        <v>653552210.19000006</v>
      </c>
      <c r="Q56" s="18"/>
      <c r="R56" s="15">
        <v>869624247.58000004</v>
      </c>
      <c r="S56" s="19"/>
      <c r="T56" s="15">
        <f t="shared" si="4"/>
        <v>1523176457.77</v>
      </c>
    </row>
    <row r="57" spans="2:20" x14ac:dyDescent="0.25">
      <c r="B57" s="23">
        <v>41030</v>
      </c>
      <c r="C57" s="15">
        <f>660474730.36+296968739.54</f>
        <v>957443469.9000001</v>
      </c>
      <c r="D57" s="15">
        <v>671612454.66999996</v>
      </c>
      <c r="E57" s="15">
        <f t="shared" si="5"/>
        <v>1629055924.5700002</v>
      </c>
      <c r="F57" s="16"/>
      <c r="G57" s="15">
        <v>336529269.31999999</v>
      </c>
      <c r="H57" s="15">
        <v>100000000</v>
      </c>
      <c r="I57" s="15">
        <v>0</v>
      </c>
      <c r="J57" s="15">
        <f t="shared" si="1"/>
        <v>436529269.31999999</v>
      </c>
      <c r="K57" s="17"/>
      <c r="L57" s="15">
        <v>106054840.52</v>
      </c>
      <c r="M57" s="15">
        <v>62839065.030000001</v>
      </c>
      <c r="N57" s="15">
        <f t="shared" si="2"/>
        <v>168893905.55000001</v>
      </c>
      <c r="O57" s="17"/>
      <c r="P57" s="15">
        <f t="shared" si="3"/>
        <v>605423174.87</v>
      </c>
      <c r="Q57" s="18"/>
      <c r="R57" s="15">
        <v>1023632749.7</v>
      </c>
      <c r="S57" s="19"/>
      <c r="T57" s="15">
        <f t="shared" si="4"/>
        <v>1629055924.5700002</v>
      </c>
    </row>
    <row r="58" spans="2:20" x14ac:dyDescent="0.25">
      <c r="B58" s="24">
        <v>41061</v>
      </c>
      <c r="C58" s="15">
        <f>728017126.86+197526576.53</f>
        <v>925543703.38999999</v>
      </c>
      <c r="D58" s="15">
        <v>777649505.86000001</v>
      </c>
      <c r="E58" s="15">
        <f t="shared" si="5"/>
        <v>1703193209.25</v>
      </c>
      <c r="F58" s="16"/>
      <c r="G58" s="15">
        <v>333484531.63</v>
      </c>
      <c r="H58" s="15">
        <v>100000000</v>
      </c>
      <c r="I58" s="15">
        <v>0</v>
      </c>
      <c r="J58" s="15">
        <f t="shared" si="1"/>
        <v>433484531.63</v>
      </c>
      <c r="K58" s="17"/>
      <c r="L58" s="15">
        <v>123068098.67</v>
      </c>
      <c r="M58" s="15">
        <v>73378324.629999995</v>
      </c>
      <c r="N58" s="15">
        <f t="shared" si="2"/>
        <v>196446423.30000001</v>
      </c>
      <c r="O58" s="17"/>
      <c r="P58" s="15">
        <f t="shared" si="3"/>
        <v>629930954.93000007</v>
      </c>
      <c r="Q58" s="18"/>
      <c r="R58" s="15">
        <v>1073262254.3200001</v>
      </c>
      <c r="S58" s="19"/>
      <c r="T58" s="15">
        <f t="shared" si="4"/>
        <v>1703193209.25</v>
      </c>
    </row>
    <row r="59" spans="2:20" x14ac:dyDescent="0.25">
      <c r="B59" s="25">
        <v>41091</v>
      </c>
      <c r="C59" s="15">
        <f>632248420.97+174860615.62</f>
        <v>807109036.59000003</v>
      </c>
      <c r="D59" s="15">
        <v>916848694.28999996</v>
      </c>
      <c r="E59" s="15">
        <f t="shared" si="5"/>
        <v>1723957730.8800001</v>
      </c>
      <c r="F59" s="16"/>
      <c r="G59" s="15">
        <v>328438205.98000002</v>
      </c>
      <c r="H59" s="15">
        <v>99778124</v>
      </c>
      <c r="I59" s="15">
        <v>0</v>
      </c>
      <c r="J59" s="15">
        <f t="shared" si="1"/>
        <v>428216329.98000002</v>
      </c>
      <c r="K59" s="17"/>
      <c r="L59" s="15">
        <v>134936715.83000001</v>
      </c>
      <c r="M59" s="15">
        <v>78990641.230000004</v>
      </c>
      <c r="N59" s="15">
        <f t="shared" si="2"/>
        <v>213927357.06</v>
      </c>
      <c r="O59" s="17"/>
      <c r="P59" s="15">
        <f t="shared" si="3"/>
        <v>642143687.03999996</v>
      </c>
      <c r="Q59" s="18"/>
      <c r="R59" s="15">
        <v>1081814043.8399999</v>
      </c>
      <c r="S59" s="19"/>
      <c r="T59" s="15">
        <f t="shared" si="4"/>
        <v>1723957730.8799999</v>
      </c>
    </row>
    <row r="60" spans="2:20" x14ac:dyDescent="0.25">
      <c r="B60" s="26">
        <v>41122</v>
      </c>
      <c r="C60" s="15">
        <f>519674846.97+150335642.76</f>
        <v>670010489.73000002</v>
      </c>
      <c r="D60" s="15">
        <v>936202829.86000001</v>
      </c>
      <c r="E60" s="15">
        <f t="shared" si="5"/>
        <v>1606213319.5900002</v>
      </c>
      <c r="F60" s="16"/>
      <c r="G60" s="15">
        <v>323885758.63</v>
      </c>
      <c r="H60" s="15">
        <v>99665519</v>
      </c>
      <c r="I60" s="15">
        <v>0</v>
      </c>
      <c r="J60" s="15">
        <f t="shared" si="1"/>
        <v>423551277.63</v>
      </c>
      <c r="K60" s="17"/>
      <c r="L60" s="15">
        <v>154603942.58000001</v>
      </c>
      <c r="M60" s="15">
        <v>79340504.510000005</v>
      </c>
      <c r="N60" s="15">
        <f t="shared" si="2"/>
        <v>233944447.09000003</v>
      </c>
      <c r="O60" s="17"/>
      <c r="P60" s="15">
        <f t="shared" si="3"/>
        <v>657495724.72000003</v>
      </c>
      <c r="Q60" s="18"/>
      <c r="R60" s="15">
        <v>948717594.87</v>
      </c>
      <c r="S60" s="19"/>
      <c r="T60" s="15">
        <f t="shared" si="4"/>
        <v>1606213319.5900002</v>
      </c>
    </row>
    <row r="61" spans="2:20" x14ac:dyDescent="0.25">
      <c r="B61" s="27">
        <v>41153</v>
      </c>
      <c r="C61" s="15">
        <f>425651383.26+167465356.25</f>
        <v>593116739.50999999</v>
      </c>
      <c r="D61" s="15">
        <v>932565524.80999994</v>
      </c>
      <c r="E61" s="15">
        <f t="shared" si="5"/>
        <v>1525682264.3199999</v>
      </c>
      <c r="F61" s="16"/>
      <c r="G61" s="15">
        <v>320061198.49000001</v>
      </c>
      <c r="H61" s="15">
        <v>99436920</v>
      </c>
      <c r="I61" s="15">
        <v>0</v>
      </c>
      <c r="J61" s="15">
        <f t="shared" si="1"/>
        <v>419498118.49000001</v>
      </c>
      <c r="K61" s="17"/>
      <c r="L61" s="15">
        <v>208606005.88999999</v>
      </c>
      <c r="M61" s="15">
        <v>79134432.549999997</v>
      </c>
      <c r="N61" s="15">
        <f t="shared" si="2"/>
        <v>287740438.44</v>
      </c>
      <c r="O61" s="17"/>
      <c r="P61" s="15">
        <f t="shared" si="3"/>
        <v>707238556.93000007</v>
      </c>
      <c r="Q61" s="18"/>
      <c r="R61" s="15">
        <v>818443707.38999999</v>
      </c>
      <c r="S61" s="19"/>
      <c r="T61" s="15">
        <f t="shared" si="4"/>
        <v>1525682264.3200002</v>
      </c>
    </row>
    <row r="62" spans="2:20" x14ac:dyDescent="0.25">
      <c r="B62" s="28">
        <v>41183</v>
      </c>
      <c r="C62" s="15">
        <f>365307812.67+167655199.01</f>
        <v>532963011.68000001</v>
      </c>
      <c r="D62" s="15">
        <v>892674580.63999999</v>
      </c>
      <c r="E62" s="15">
        <f t="shared" si="5"/>
        <v>1425637592.3199999</v>
      </c>
      <c r="F62" s="16"/>
      <c r="G62" s="15">
        <v>318246953.57999998</v>
      </c>
      <c r="H62" s="15">
        <v>99320903</v>
      </c>
      <c r="I62" s="15">
        <v>0</v>
      </c>
      <c r="J62" s="15">
        <f t="shared" si="1"/>
        <v>417567856.57999998</v>
      </c>
      <c r="K62" s="17"/>
      <c r="L62" s="15">
        <v>207702723.34</v>
      </c>
      <c r="M62" s="15">
        <v>79389379.230000004</v>
      </c>
      <c r="N62" s="15">
        <f t="shared" si="2"/>
        <v>287092102.56999999</v>
      </c>
      <c r="O62" s="17"/>
      <c r="P62" s="15">
        <f t="shared" si="3"/>
        <v>704659959.14999998</v>
      </c>
      <c r="Q62" s="18"/>
      <c r="R62" s="15">
        <v>720977633.16999996</v>
      </c>
      <c r="S62" s="19"/>
      <c r="T62" s="15">
        <f t="shared" si="4"/>
        <v>1425637592.3199999</v>
      </c>
    </row>
    <row r="63" spans="2:20" x14ac:dyDescent="0.25">
      <c r="B63" s="29">
        <v>41214</v>
      </c>
      <c r="C63" s="15">
        <f>365577670.63+171423336.55</f>
        <v>537001007.18000007</v>
      </c>
      <c r="D63" s="15">
        <v>865007446.15999997</v>
      </c>
      <c r="E63" s="15">
        <f t="shared" si="5"/>
        <v>1402008453.3400002</v>
      </c>
      <c r="F63" s="16"/>
      <c r="G63" s="15">
        <v>316837959.30000001</v>
      </c>
      <c r="H63" s="15">
        <v>99436920</v>
      </c>
      <c r="I63" s="15">
        <v>0</v>
      </c>
      <c r="J63" s="15">
        <f t="shared" si="1"/>
        <v>416274879.30000001</v>
      </c>
      <c r="K63" s="17"/>
      <c r="L63" s="15">
        <v>198658047.44</v>
      </c>
      <c r="M63" s="15">
        <v>81180358.209999993</v>
      </c>
      <c r="N63" s="15">
        <f t="shared" si="2"/>
        <v>279838405.64999998</v>
      </c>
      <c r="O63" s="17"/>
      <c r="P63" s="15">
        <f t="shared" si="3"/>
        <v>696113284.95000005</v>
      </c>
      <c r="Q63" s="18"/>
      <c r="R63" s="15">
        <v>705895168.38999999</v>
      </c>
      <c r="S63" s="19"/>
      <c r="T63" s="15">
        <f t="shared" si="4"/>
        <v>1402008453.3400002</v>
      </c>
    </row>
    <row r="64" spans="2:20" x14ac:dyDescent="0.25">
      <c r="B64" s="30">
        <v>41244</v>
      </c>
      <c r="C64" s="15">
        <f>319152417.89+134141088.76</f>
        <v>453293506.64999998</v>
      </c>
      <c r="D64" s="15">
        <v>915294088.92999995</v>
      </c>
      <c r="E64" s="15">
        <f t="shared" si="5"/>
        <v>1368587595.5799999</v>
      </c>
      <c r="F64" s="16"/>
      <c r="G64" s="15">
        <v>316296563.89999998</v>
      </c>
      <c r="H64" s="15">
        <v>99320903</v>
      </c>
      <c r="I64" s="15">
        <v>0</v>
      </c>
      <c r="J64" s="15">
        <f t="shared" si="1"/>
        <v>415617466.89999998</v>
      </c>
      <c r="K64" s="17"/>
      <c r="L64" s="15">
        <v>192325179.87</v>
      </c>
      <c r="M64" s="15">
        <v>81152253.909999996</v>
      </c>
      <c r="N64" s="15">
        <f t="shared" si="2"/>
        <v>273477433.77999997</v>
      </c>
      <c r="O64" s="17"/>
      <c r="P64" s="15">
        <f t="shared" si="3"/>
        <v>689094900.67999995</v>
      </c>
      <c r="Q64" s="18"/>
      <c r="R64" s="15">
        <v>679492694.89999998</v>
      </c>
      <c r="S64" s="19"/>
      <c r="T64" s="15">
        <f t="shared" si="4"/>
        <v>1368587595.5799999</v>
      </c>
    </row>
    <row r="65" spans="2:20" x14ac:dyDescent="0.25">
      <c r="B65" s="14">
        <v>41275</v>
      </c>
      <c r="C65" s="15">
        <v>527286717.32999998</v>
      </c>
      <c r="D65" s="15">
        <v>648367080.05999994</v>
      </c>
      <c r="E65" s="15">
        <f t="shared" si="5"/>
        <v>1175653797.3899999</v>
      </c>
      <c r="F65" s="16"/>
      <c r="G65" s="15">
        <v>313806104.88999999</v>
      </c>
      <c r="H65" s="15">
        <v>99203726</v>
      </c>
      <c r="I65" s="15">
        <v>0</v>
      </c>
      <c r="J65" s="15">
        <f t="shared" si="1"/>
        <v>413009830.88999999</v>
      </c>
      <c r="K65" s="17"/>
      <c r="L65" s="15">
        <v>211166079.25</v>
      </c>
      <c r="M65" s="15">
        <v>51211304.109999999</v>
      </c>
      <c r="N65" s="15">
        <f t="shared" si="2"/>
        <v>262377383.36000001</v>
      </c>
      <c r="O65" s="17"/>
      <c r="P65" s="15">
        <f t="shared" si="3"/>
        <v>675387214.25</v>
      </c>
      <c r="Q65" s="18"/>
      <c r="R65" s="15">
        <v>500266583.13999999</v>
      </c>
      <c r="S65" s="19"/>
      <c r="T65" s="15">
        <f t="shared" si="4"/>
        <v>1175653797.3899999</v>
      </c>
    </row>
    <row r="66" spans="2:20" x14ac:dyDescent="0.25">
      <c r="B66" s="20">
        <v>41306</v>
      </c>
      <c r="C66" s="15">
        <v>532597874.39999998</v>
      </c>
      <c r="D66" s="15">
        <v>613650959.39999998</v>
      </c>
      <c r="E66" s="15">
        <f t="shared" si="5"/>
        <v>1146248833.8</v>
      </c>
      <c r="F66" s="16"/>
      <c r="G66" s="15">
        <v>312609714.44</v>
      </c>
      <c r="H66" s="15">
        <v>99085377</v>
      </c>
      <c r="I66" s="15">
        <v>0</v>
      </c>
      <c r="J66" s="15">
        <f t="shared" si="1"/>
        <v>411695091.44</v>
      </c>
      <c r="K66" s="17"/>
      <c r="L66" s="15">
        <v>239154952.40000004</v>
      </c>
      <c r="M66" s="15">
        <v>32702208.57</v>
      </c>
      <c r="N66" s="15">
        <f t="shared" si="2"/>
        <v>271857160.97000003</v>
      </c>
      <c r="O66" s="17"/>
      <c r="P66" s="15">
        <f t="shared" si="3"/>
        <v>683552252.41000009</v>
      </c>
      <c r="Q66" s="18"/>
      <c r="R66" s="15">
        <v>462696581.38999999</v>
      </c>
      <c r="S66" s="19"/>
      <c r="T66" s="15">
        <f t="shared" si="4"/>
        <v>1146248833.8000002</v>
      </c>
    </row>
    <row r="67" spans="2:20" x14ac:dyDescent="0.25">
      <c r="B67" s="21">
        <v>41334</v>
      </c>
      <c r="C67" s="15">
        <v>606770463.38</v>
      </c>
      <c r="D67" s="15">
        <v>546598803.77999997</v>
      </c>
      <c r="E67" s="15">
        <f t="shared" si="5"/>
        <v>1153369267.1599998</v>
      </c>
      <c r="F67" s="16"/>
      <c r="G67" s="15">
        <v>310396192.00999999</v>
      </c>
      <c r="H67" s="15">
        <v>98965844</v>
      </c>
      <c r="I67" s="15">
        <v>0</v>
      </c>
      <c r="J67" s="15">
        <f t="shared" si="1"/>
        <v>409362036.00999999</v>
      </c>
      <c r="K67" s="17"/>
      <c r="L67" s="15">
        <v>235040331.69</v>
      </c>
      <c r="M67" s="15">
        <v>33614173.25</v>
      </c>
      <c r="N67" s="15">
        <f t="shared" si="2"/>
        <v>268654504.94</v>
      </c>
      <c r="O67" s="17"/>
      <c r="P67" s="15">
        <f t="shared" si="3"/>
        <v>678016540.95000005</v>
      </c>
      <c r="Q67" s="18"/>
      <c r="R67" s="15">
        <v>475352726.20999998</v>
      </c>
      <c r="S67" s="19"/>
      <c r="T67" s="15">
        <f t="shared" si="4"/>
        <v>1153369267.1600001</v>
      </c>
    </row>
    <row r="68" spans="2:20" x14ac:dyDescent="0.25">
      <c r="B68" s="22">
        <v>41365</v>
      </c>
      <c r="C68" s="15">
        <v>636774216.13</v>
      </c>
      <c r="D68" s="15">
        <v>548852325.75</v>
      </c>
      <c r="E68" s="15">
        <f t="shared" si="5"/>
        <v>1185626541.8800001</v>
      </c>
      <c r="F68" s="16"/>
      <c r="G68" s="15">
        <v>309309404.33999997</v>
      </c>
      <c r="H68" s="15">
        <v>98723181</v>
      </c>
      <c r="I68" s="15">
        <v>0</v>
      </c>
      <c r="J68" s="15">
        <f t="shared" si="1"/>
        <v>408032585.33999997</v>
      </c>
      <c r="K68" s="17"/>
      <c r="L68" s="15">
        <v>237005334.28999999</v>
      </c>
      <c r="M68" s="15">
        <v>34237392.469999999</v>
      </c>
      <c r="N68" s="15">
        <f t="shared" si="2"/>
        <v>271242726.75999999</v>
      </c>
      <c r="O68" s="17"/>
      <c r="P68" s="15">
        <f t="shared" si="3"/>
        <v>679275312.0999999</v>
      </c>
      <c r="Q68" s="18"/>
      <c r="R68" s="15">
        <v>506351229.77999997</v>
      </c>
      <c r="S68" s="19"/>
      <c r="T68" s="15">
        <f t="shared" si="4"/>
        <v>1185626541.8799999</v>
      </c>
    </row>
    <row r="69" spans="2:20" x14ac:dyDescent="0.25">
      <c r="B69" s="23">
        <v>41395</v>
      </c>
      <c r="C69" s="15">
        <v>669931624.03999996</v>
      </c>
      <c r="D69" s="15">
        <v>549082257.84000003</v>
      </c>
      <c r="E69" s="15">
        <f t="shared" ref="E69:E100" si="6">SUM(C69:D69)</f>
        <v>1219013881.8800001</v>
      </c>
      <c r="F69" s="16"/>
      <c r="G69" s="15">
        <v>308095691.44</v>
      </c>
      <c r="H69" s="15">
        <v>98600026</v>
      </c>
      <c r="I69" s="15">
        <v>0</v>
      </c>
      <c r="J69" s="15">
        <f t="shared" si="1"/>
        <v>406695717.44</v>
      </c>
      <c r="K69" s="17"/>
      <c r="L69" s="15">
        <v>235131749.98999998</v>
      </c>
      <c r="M69" s="15">
        <v>47471349.090000004</v>
      </c>
      <c r="N69" s="15">
        <f t="shared" si="2"/>
        <v>282603099.07999998</v>
      </c>
      <c r="O69" s="17"/>
      <c r="P69" s="15">
        <f t="shared" si="3"/>
        <v>689298816.51999998</v>
      </c>
      <c r="Q69" s="18"/>
      <c r="R69" s="15">
        <v>529715065.36000001</v>
      </c>
      <c r="S69" s="19"/>
      <c r="T69" s="15">
        <f t="shared" si="4"/>
        <v>1219013881.8800001</v>
      </c>
    </row>
    <row r="70" spans="2:20" x14ac:dyDescent="0.25">
      <c r="B70" s="24">
        <v>41426</v>
      </c>
      <c r="C70" s="15">
        <v>617931788.65999997</v>
      </c>
      <c r="D70" s="15">
        <v>549111387.01999998</v>
      </c>
      <c r="E70" s="15">
        <f t="shared" si="6"/>
        <v>1167043175.6799998</v>
      </c>
      <c r="F70" s="16"/>
      <c r="G70" s="15">
        <v>305709750.56999999</v>
      </c>
      <c r="H70" s="15">
        <v>98600026</v>
      </c>
      <c r="I70" s="15">
        <v>0</v>
      </c>
      <c r="J70" s="15">
        <f t="shared" ref="J70:J133" si="7">SUM(G70:I70)</f>
        <v>404309776.56999999</v>
      </c>
      <c r="K70" s="17"/>
      <c r="L70" s="15">
        <v>234943371.22999999</v>
      </c>
      <c r="M70" s="15">
        <v>48077303.770000003</v>
      </c>
      <c r="N70" s="15">
        <f t="shared" ref="N70:N133" si="8">L70+M70</f>
        <v>283020675</v>
      </c>
      <c r="O70" s="17"/>
      <c r="P70" s="15">
        <f t="shared" ref="P70:P132" si="9">J70+N70</f>
        <v>687330451.56999993</v>
      </c>
      <c r="Q70" s="18"/>
      <c r="R70" s="15">
        <v>479712724.11000001</v>
      </c>
      <c r="S70" s="19"/>
      <c r="T70" s="15">
        <f t="shared" ref="T70:T133" si="10">P70+R70</f>
        <v>1167043175.6799998</v>
      </c>
    </row>
    <row r="71" spans="2:20" x14ac:dyDescent="0.25">
      <c r="B71" s="25">
        <v>41456</v>
      </c>
      <c r="C71" s="15">
        <v>618770847.44000006</v>
      </c>
      <c r="D71" s="15">
        <v>545998717.01999998</v>
      </c>
      <c r="E71" s="15">
        <f t="shared" si="6"/>
        <v>1164769564.46</v>
      </c>
      <c r="F71" s="16"/>
      <c r="G71" s="15">
        <v>304607939.83999997</v>
      </c>
      <c r="H71" s="15">
        <v>98350010</v>
      </c>
      <c r="I71" s="15">
        <v>0</v>
      </c>
      <c r="J71" s="15">
        <f t="shared" si="7"/>
        <v>402957949.83999997</v>
      </c>
      <c r="K71" s="17"/>
      <c r="L71" s="15">
        <v>234844421.70999998</v>
      </c>
      <c r="M71" s="15">
        <v>45559567.18</v>
      </c>
      <c r="N71" s="15">
        <f t="shared" si="8"/>
        <v>280403988.88999999</v>
      </c>
      <c r="O71" s="17"/>
      <c r="P71" s="15">
        <f t="shared" si="9"/>
        <v>683361938.73000002</v>
      </c>
      <c r="Q71" s="18"/>
      <c r="R71" s="15">
        <v>481407625.73000002</v>
      </c>
      <c r="S71" s="19"/>
      <c r="T71" s="15">
        <f t="shared" si="10"/>
        <v>1164769564.46</v>
      </c>
    </row>
    <row r="72" spans="2:20" x14ac:dyDescent="0.25">
      <c r="B72" s="26">
        <v>41487</v>
      </c>
      <c r="C72" s="15">
        <v>637000591.08000004</v>
      </c>
      <c r="D72" s="15">
        <v>529239961.13</v>
      </c>
      <c r="E72" s="15">
        <f t="shared" si="6"/>
        <v>1166240552.21</v>
      </c>
      <c r="F72" s="16"/>
      <c r="G72" s="15">
        <v>303248571.04000002</v>
      </c>
      <c r="H72" s="15">
        <v>98350010</v>
      </c>
      <c r="I72" s="15">
        <v>0</v>
      </c>
      <c r="J72" s="15">
        <f t="shared" si="7"/>
        <v>401598581.04000002</v>
      </c>
      <c r="K72" s="17"/>
      <c r="L72" s="15">
        <v>234350543.74000004</v>
      </c>
      <c r="M72" s="15">
        <v>45609719.229999997</v>
      </c>
      <c r="N72" s="15">
        <f t="shared" si="8"/>
        <v>279960262.97000003</v>
      </c>
      <c r="O72" s="17"/>
      <c r="P72" s="15">
        <f t="shared" si="9"/>
        <v>681558844.00999999</v>
      </c>
      <c r="Q72" s="18"/>
      <c r="R72" s="15">
        <v>484681708.19999999</v>
      </c>
      <c r="S72" s="19"/>
      <c r="T72" s="15">
        <f t="shared" si="10"/>
        <v>1166240552.21</v>
      </c>
    </row>
    <row r="73" spans="2:20" x14ac:dyDescent="0.25">
      <c r="B73" s="27">
        <v>41518</v>
      </c>
      <c r="C73" s="15">
        <v>594271161.76999998</v>
      </c>
      <c r="D73" s="15">
        <v>533778414.91000003</v>
      </c>
      <c r="E73" s="15">
        <f t="shared" si="6"/>
        <v>1128049576.6800001</v>
      </c>
      <c r="F73" s="16"/>
      <c r="G73" s="15">
        <v>302791727.73000002</v>
      </c>
      <c r="H73" s="15">
        <v>98094969</v>
      </c>
      <c r="I73" s="15">
        <v>0</v>
      </c>
      <c r="J73" s="15">
        <f t="shared" si="7"/>
        <v>400886696.73000002</v>
      </c>
      <c r="K73" s="17"/>
      <c r="L73" s="15">
        <v>240117282.53999999</v>
      </c>
      <c r="M73" s="15">
        <v>45616019.229999997</v>
      </c>
      <c r="N73" s="15">
        <f t="shared" si="8"/>
        <v>285733301.76999998</v>
      </c>
      <c r="O73" s="17"/>
      <c r="P73" s="15">
        <f t="shared" si="9"/>
        <v>686619998.5</v>
      </c>
      <c r="Q73" s="18"/>
      <c r="R73" s="15">
        <v>441429578.18000001</v>
      </c>
      <c r="S73" s="19"/>
      <c r="T73" s="15">
        <f t="shared" si="10"/>
        <v>1128049576.6800001</v>
      </c>
    </row>
    <row r="74" spans="2:20" x14ac:dyDescent="0.25">
      <c r="B74" s="28">
        <v>41548</v>
      </c>
      <c r="C74" s="15">
        <v>698956056.11000001</v>
      </c>
      <c r="D74" s="15">
        <v>540111572.04999995</v>
      </c>
      <c r="E74" s="15">
        <f t="shared" si="6"/>
        <v>1239067628.1599998</v>
      </c>
      <c r="F74" s="16"/>
      <c r="G74" s="15">
        <v>300179632.38999999</v>
      </c>
      <c r="H74" s="15">
        <v>97965532</v>
      </c>
      <c r="I74" s="15">
        <v>0</v>
      </c>
      <c r="J74" s="15">
        <f t="shared" si="7"/>
        <v>398145164.38999999</v>
      </c>
      <c r="K74" s="17"/>
      <c r="L74" s="15">
        <v>243452057.95999998</v>
      </c>
      <c r="M74" s="15">
        <v>49295558.990000002</v>
      </c>
      <c r="N74" s="15">
        <f t="shared" si="8"/>
        <v>292747616.94999999</v>
      </c>
      <c r="O74" s="17"/>
      <c r="P74" s="15">
        <f t="shared" si="9"/>
        <v>690892781.33999991</v>
      </c>
      <c r="Q74" s="18"/>
      <c r="R74" s="15">
        <v>548174846.82000005</v>
      </c>
      <c r="S74" s="19"/>
      <c r="T74" s="15">
        <f t="shared" si="10"/>
        <v>1239067628.1599998</v>
      </c>
    </row>
    <row r="75" spans="2:20" x14ac:dyDescent="0.25">
      <c r="B75" s="29">
        <v>41579</v>
      </c>
      <c r="C75" s="15">
        <v>670642527.74000001</v>
      </c>
      <c r="D75" s="15">
        <v>541170990.88999999</v>
      </c>
      <c r="E75" s="15">
        <f t="shared" si="6"/>
        <v>1211813518.6300001</v>
      </c>
      <c r="F75" s="16"/>
      <c r="G75" s="15">
        <v>299060152.99000001</v>
      </c>
      <c r="H75" s="15">
        <v>97702763</v>
      </c>
      <c r="I75" s="15">
        <v>0</v>
      </c>
      <c r="J75" s="15">
        <f t="shared" si="7"/>
        <v>396762915.99000001</v>
      </c>
      <c r="K75" s="17"/>
      <c r="L75" s="15">
        <v>244567236.94999999</v>
      </c>
      <c r="M75" s="15">
        <v>49318787.32</v>
      </c>
      <c r="N75" s="15">
        <f t="shared" si="8"/>
        <v>293886024.26999998</v>
      </c>
      <c r="O75" s="17"/>
      <c r="P75" s="15">
        <f t="shared" si="9"/>
        <v>690648940.25999999</v>
      </c>
      <c r="Q75" s="18"/>
      <c r="R75" s="15">
        <v>521164578.37</v>
      </c>
      <c r="S75" s="19"/>
      <c r="T75" s="15">
        <f t="shared" si="10"/>
        <v>1211813518.6300001</v>
      </c>
    </row>
    <row r="76" spans="2:20" x14ac:dyDescent="0.25">
      <c r="B76" s="30">
        <v>41609</v>
      </c>
      <c r="C76" s="15">
        <v>502628834.81999999</v>
      </c>
      <c r="D76" s="15">
        <v>541865320.09000003</v>
      </c>
      <c r="E76" s="15">
        <f t="shared" si="6"/>
        <v>1044494154.9100001</v>
      </c>
      <c r="F76" s="16"/>
      <c r="G76" s="15">
        <v>297593169.31</v>
      </c>
      <c r="H76" s="15">
        <v>97702763</v>
      </c>
      <c r="I76" s="15">
        <v>29880999.949999999</v>
      </c>
      <c r="J76" s="15">
        <f t="shared" si="7"/>
        <v>425176932.25999999</v>
      </c>
      <c r="K76" s="17"/>
      <c r="L76" s="15">
        <v>251782822.44999999</v>
      </c>
      <c r="M76" s="15">
        <v>51996605.119999997</v>
      </c>
      <c r="N76" s="15">
        <f t="shared" si="8"/>
        <v>303779427.56999999</v>
      </c>
      <c r="O76" s="17"/>
      <c r="P76" s="15">
        <f>J76+N76</f>
        <v>728956359.82999992</v>
      </c>
      <c r="Q76" s="18"/>
      <c r="R76" s="15">
        <v>315537795.07999998</v>
      </c>
      <c r="S76" s="19"/>
      <c r="T76" s="15">
        <f t="shared" si="10"/>
        <v>1044494154.9099998</v>
      </c>
    </row>
    <row r="77" spans="2:20" x14ac:dyDescent="0.25">
      <c r="B77" s="14">
        <v>41640</v>
      </c>
      <c r="C77" s="15">
        <v>592391233.50999999</v>
      </c>
      <c r="D77" s="15">
        <v>542818501.38</v>
      </c>
      <c r="E77" s="15">
        <f t="shared" si="6"/>
        <v>1135209734.8899999</v>
      </c>
      <c r="F77" s="16"/>
      <c r="G77" s="15">
        <v>297726528.31</v>
      </c>
      <c r="H77" s="15">
        <v>97569404</v>
      </c>
      <c r="I77" s="15">
        <v>29880999.949999999</v>
      </c>
      <c r="J77" s="15">
        <f t="shared" si="7"/>
        <v>425176932.25999999</v>
      </c>
      <c r="K77" s="17"/>
      <c r="L77" s="15">
        <v>241303495.72999999</v>
      </c>
      <c r="M77" s="15">
        <v>53640422.090000004</v>
      </c>
      <c r="N77" s="15">
        <f t="shared" si="8"/>
        <v>294943917.81999999</v>
      </c>
      <c r="O77" s="17"/>
      <c r="P77" s="15">
        <f t="shared" si="9"/>
        <v>720120850.07999992</v>
      </c>
      <c r="Q77" s="18"/>
      <c r="R77" s="15">
        <v>415088884.81</v>
      </c>
      <c r="S77" s="19"/>
      <c r="T77" s="15">
        <f t="shared" si="10"/>
        <v>1135209734.8899999</v>
      </c>
    </row>
    <row r="78" spans="2:20" x14ac:dyDescent="0.25">
      <c r="B78" s="20">
        <v>41671</v>
      </c>
      <c r="C78" s="15">
        <v>572493440.30999994</v>
      </c>
      <c r="D78" s="15">
        <v>543867969.75999999</v>
      </c>
      <c r="E78" s="15">
        <f t="shared" si="6"/>
        <v>1116361410.0699999</v>
      </c>
      <c r="F78" s="16"/>
      <c r="G78" s="15">
        <v>299347231.63</v>
      </c>
      <c r="H78" s="15">
        <v>97434712</v>
      </c>
      <c r="I78" s="15">
        <v>28394988.629999999</v>
      </c>
      <c r="J78" s="15">
        <f t="shared" si="7"/>
        <v>425176932.25999999</v>
      </c>
      <c r="K78" s="17"/>
      <c r="L78" s="15">
        <v>236785250.00999999</v>
      </c>
      <c r="M78" s="15">
        <v>54948310.93</v>
      </c>
      <c r="N78" s="15">
        <f t="shared" si="8"/>
        <v>291733560.94</v>
      </c>
      <c r="O78" s="17"/>
      <c r="P78" s="15">
        <f>J78+N78</f>
        <v>716910493.20000005</v>
      </c>
      <c r="Q78" s="18"/>
      <c r="R78" s="15">
        <v>399450916.87</v>
      </c>
      <c r="S78" s="19"/>
      <c r="T78" s="15">
        <f t="shared" si="10"/>
        <v>1116361410.0700002</v>
      </c>
    </row>
    <row r="79" spans="2:20" x14ac:dyDescent="0.25">
      <c r="B79" s="21">
        <v>41699</v>
      </c>
      <c r="C79" s="15">
        <v>664705411.87</v>
      </c>
      <c r="D79" s="15">
        <v>544910352.60000002</v>
      </c>
      <c r="E79" s="15">
        <f t="shared" si="6"/>
        <v>1209615764.47</v>
      </c>
      <c r="F79" s="16"/>
      <c r="G79" s="15">
        <v>301086674.44</v>
      </c>
      <c r="H79" s="15">
        <v>97298673</v>
      </c>
      <c r="I79" s="15">
        <v>26791584.82</v>
      </c>
      <c r="J79" s="15">
        <f t="shared" si="7"/>
        <v>425176932.25999999</v>
      </c>
      <c r="K79" s="17"/>
      <c r="L79" s="15">
        <v>233406196.16999999</v>
      </c>
      <c r="M79" s="15">
        <v>55066237.780000001</v>
      </c>
      <c r="N79" s="15">
        <f t="shared" si="8"/>
        <v>288472433.94999999</v>
      </c>
      <c r="O79" s="17"/>
      <c r="P79" s="15">
        <f>J79+N79</f>
        <v>713649366.21000004</v>
      </c>
      <c r="Q79" s="18"/>
      <c r="R79" s="15">
        <v>495966398.25999999</v>
      </c>
      <c r="S79" s="19"/>
      <c r="T79" s="15">
        <f t="shared" si="10"/>
        <v>1209615764.47</v>
      </c>
    </row>
    <row r="80" spans="2:20" x14ac:dyDescent="0.25">
      <c r="B80" s="22">
        <v>41730</v>
      </c>
      <c r="C80" s="15">
        <v>658359492.84000003</v>
      </c>
      <c r="D80" s="15">
        <v>555330365.69000006</v>
      </c>
      <c r="E80" s="15">
        <f t="shared" si="6"/>
        <v>1213689858.5300002</v>
      </c>
      <c r="F80" s="16"/>
      <c r="G80" s="15">
        <v>302826100.36000001</v>
      </c>
      <c r="H80" s="15">
        <v>97161273</v>
      </c>
      <c r="I80" s="15">
        <v>25189558.899999999</v>
      </c>
      <c r="J80" s="15">
        <f t="shared" si="7"/>
        <v>425176932.25999999</v>
      </c>
      <c r="K80" s="17"/>
      <c r="L80" s="15">
        <v>233158235.33000001</v>
      </c>
      <c r="M80" s="15">
        <v>55756170.789999999</v>
      </c>
      <c r="N80" s="15">
        <f t="shared" si="8"/>
        <v>288914406.12</v>
      </c>
      <c r="O80" s="17"/>
      <c r="P80" s="15">
        <f t="shared" si="9"/>
        <v>714091338.38</v>
      </c>
      <c r="Q80" s="18"/>
      <c r="R80" s="15">
        <v>499598520.14999998</v>
      </c>
      <c r="S80" s="19"/>
      <c r="T80" s="15">
        <f t="shared" si="10"/>
        <v>1213689858.53</v>
      </c>
    </row>
    <row r="81" spans="2:20" x14ac:dyDescent="0.25">
      <c r="B81" s="23">
        <v>41760</v>
      </c>
      <c r="C81" s="15">
        <v>699600560.75999999</v>
      </c>
      <c r="D81" s="15">
        <v>580652585.42999995</v>
      </c>
      <c r="E81" s="15">
        <f t="shared" si="6"/>
        <v>1280253146.1900001</v>
      </c>
      <c r="F81" s="16"/>
      <c r="G81" s="15">
        <v>304427601.38999999</v>
      </c>
      <c r="H81" s="15">
        <v>97161273</v>
      </c>
      <c r="I81" s="15">
        <v>23588057.870000001</v>
      </c>
      <c r="J81" s="15">
        <f t="shared" si="7"/>
        <v>425176932.25999999</v>
      </c>
      <c r="K81" s="17"/>
      <c r="L81" s="15">
        <v>199504730.85999998</v>
      </c>
      <c r="M81" s="15">
        <v>56570017.060000002</v>
      </c>
      <c r="N81" s="15">
        <f t="shared" si="8"/>
        <v>256074747.91999999</v>
      </c>
      <c r="O81" s="17"/>
      <c r="P81" s="15">
        <f t="shared" si="9"/>
        <v>681251680.17999995</v>
      </c>
      <c r="Q81" s="18"/>
      <c r="R81" s="15">
        <v>599001466.00999999</v>
      </c>
      <c r="S81" s="19"/>
      <c r="T81" s="15">
        <f t="shared" si="10"/>
        <v>1280253146.1900001</v>
      </c>
    </row>
    <row r="82" spans="2:20" x14ac:dyDescent="0.25">
      <c r="B82" s="24">
        <v>41791</v>
      </c>
      <c r="C82" s="15">
        <v>657323503.48000002</v>
      </c>
      <c r="D82" s="15">
        <v>582642768.91999996</v>
      </c>
      <c r="E82" s="15">
        <f t="shared" si="6"/>
        <v>1239966272.4000001</v>
      </c>
      <c r="F82" s="16"/>
      <c r="G82" s="15">
        <v>306314684.52999997</v>
      </c>
      <c r="H82" s="15">
        <v>96882338</v>
      </c>
      <c r="I82" s="15">
        <v>21979909.73</v>
      </c>
      <c r="J82" s="15">
        <f t="shared" si="7"/>
        <v>425176932.25999999</v>
      </c>
      <c r="K82" s="17"/>
      <c r="L82" s="15">
        <v>200598825.19</v>
      </c>
      <c r="M82" s="15">
        <v>58025850.619999997</v>
      </c>
      <c r="N82" s="15">
        <f t="shared" si="8"/>
        <v>258624675.81</v>
      </c>
      <c r="O82" s="17"/>
      <c r="P82" s="15">
        <f t="shared" si="9"/>
        <v>683801608.06999993</v>
      </c>
      <c r="Q82" s="18"/>
      <c r="R82" s="15">
        <v>556164664.33000004</v>
      </c>
      <c r="S82" s="19"/>
      <c r="T82" s="15">
        <f t="shared" si="10"/>
        <v>1239966272.4000001</v>
      </c>
    </row>
    <row r="83" spans="2:20" x14ac:dyDescent="0.25">
      <c r="B83" s="25">
        <v>41821</v>
      </c>
      <c r="C83" s="15">
        <v>674558470.52999997</v>
      </c>
      <c r="D83" s="15">
        <v>596677156.14999998</v>
      </c>
      <c r="E83" s="15">
        <f t="shared" si="6"/>
        <v>1271235626.6799998</v>
      </c>
      <c r="F83" s="16"/>
      <c r="G83" s="15">
        <v>308076956.11000001</v>
      </c>
      <c r="H83" s="15">
        <v>96740775</v>
      </c>
      <c r="I83" s="15">
        <v>20359201.149999999</v>
      </c>
      <c r="J83" s="15">
        <f t="shared" si="7"/>
        <v>425176932.25999999</v>
      </c>
      <c r="K83" s="17"/>
      <c r="L83" s="15">
        <v>205595645.81999999</v>
      </c>
      <c r="M83" s="15">
        <v>58136558.460000001</v>
      </c>
      <c r="N83" s="15">
        <f t="shared" si="8"/>
        <v>263732204.28</v>
      </c>
      <c r="O83" s="17"/>
      <c r="P83" s="15">
        <f t="shared" si="9"/>
        <v>688909136.53999996</v>
      </c>
      <c r="Q83" s="18"/>
      <c r="R83" s="15">
        <v>582326490.13999999</v>
      </c>
      <c r="S83" s="19"/>
      <c r="T83" s="15">
        <f t="shared" si="10"/>
        <v>1271235626.6799998</v>
      </c>
    </row>
    <row r="84" spans="2:20" x14ac:dyDescent="0.25">
      <c r="B84" s="26">
        <v>41852</v>
      </c>
      <c r="C84" s="15">
        <v>889319537.38999999</v>
      </c>
      <c r="D84" s="15">
        <v>596486360.89999998</v>
      </c>
      <c r="E84" s="15">
        <f t="shared" si="6"/>
        <v>1485805898.29</v>
      </c>
      <c r="F84" s="16"/>
      <c r="G84" s="15">
        <v>439906080.94</v>
      </c>
      <c r="H84" s="15">
        <v>96740775</v>
      </c>
      <c r="I84" s="15">
        <v>18737651.449999999</v>
      </c>
      <c r="J84" s="15">
        <f t="shared" si="7"/>
        <v>555384507.38999999</v>
      </c>
      <c r="K84" s="17"/>
      <c r="L84" s="15">
        <v>206327542.27000001</v>
      </c>
      <c r="M84" s="15">
        <v>55617254.039999999</v>
      </c>
      <c r="N84" s="15">
        <f t="shared" si="8"/>
        <v>261944796.31</v>
      </c>
      <c r="O84" s="17"/>
      <c r="P84" s="15">
        <f t="shared" si="9"/>
        <v>817329303.70000005</v>
      </c>
      <c r="Q84" s="18"/>
      <c r="R84" s="15">
        <v>668476594.59000003</v>
      </c>
      <c r="S84" s="19"/>
      <c r="T84" s="15">
        <f t="shared" si="10"/>
        <v>1485805898.29</v>
      </c>
    </row>
    <row r="85" spans="2:20" x14ac:dyDescent="0.25">
      <c r="B85" s="27">
        <v>41883</v>
      </c>
      <c r="C85" s="15">
        <v>979829695.25</v>
      </c>
      <c r="D85" s="15">
        <v>593178937.29999995</v>
      </c>
      <c r="E85" s="15">
        <f t="shared" si="6"/>
        <v>1573008632.55</v>
      </c>
      <c r="F85" s="16"/>
      <c r="G85" s="15">
        <v>428966930.73999995</v>
      </c>
      <c r="H85" s="15">
        <v>96453388</v>
      </c>
      <c r="I85" s="15">
        <v>17109371.420000002</v>
      </c>
      <c r="J85" s="15">
        <f t="shared" si="7"/>
        <v>542529690.15999997</v>
      </c>
      <c r="K85" s="17"/>
      <c r="L85" s="15">
        <v>207543761.33000001</v>
      </c>
      <c r="M85" s="15">
        <v>56565538.5</v>
      </c>
      <c r="N85" s="15">
        <f t="shared" si="8"/>
        <v>264109299.83000001</v>
      </c>
      <c r="O85" s="17"/>
      <c r="P85" s="15">
        <f t="shared" si="9"/>
        <v>806638989.99000001</v>
      </c>
      <c r="Q85" s="18"/>
      <c r="R85" s="15">
        <v>766369642.55999994</v>
      </c>
      <c r="S85" s="19"/>
      <c r="T85" s="15">
        <f t="shared" si="10"/>
        <v>1573008632.55</v>
      </c>
    </row>
    <row r="86" spans="2:20" x14ac:dyDescent="0.25">
      <c r="B86" s="28">
        <v>41913</v>
      </c>
      <c r="C86" s="15">
        <v>874113253.09000003</v>
      </c>
      <c r="D86" s="15">
        <v>629450112.42999995</v>
      </c>
      <c r="E86" s="15">
        <f t="shared" si="6"/>
        <v>1503563365.52</v>
      </c>
      <c r="F86" s="16"/>
      <c r="G86" s="15">
        <v>430750111.78999996</v>
      </c>
      <c r="H86" s="15">
        <v>96307536</v>
      </c>
      <c r="I86" s="15">
        <v>15472042.369999999</v>
      </c>
      <c r="J86" s="15">
        <f t="shared" si="7"/>
        <v>542529690.15999997</v>
      </c>
      <c r="K86" s="17"/>
      <c r="L86" s="15">
        <v>212449384.35000002</v>
      </c>
      <c r="M86" s="15">
        <v>61495777.130000003</v>
      </c>
      <c r="N86" s="15">
        <f t="shared" si="8"/>
        <v>273945161.48000002</v>
      </c>
      <c r="O86" s="17"/>
      <c r="P86" s="15">
        <f t="shared" si="9"/>
        <v>816474851.63999999</v>
      </c>
      <c r="Q86" s="18"/>
      <c r="R86" s="15">
        <v>687088513.88</v>
      </c>
      <c r="S86" s="19"/>
      <c r="T86" s="15">
        <f t="shared" si="10"/>
        <v>1503563365.52</v>
      </c>
    </row>
    <row r="87" spans="2:20" x14ac:dyDescent="0.25">
      <c r="B87" s="29">
        <v>41944</v>
      </c>
      <c r="C87" s="15">
        <v>1045026932.83</v>
      </c>
      <c r="D87" s="15">
        <v>634769018.76999998</v>
      </c>
      <c r="E87" s="15">
        <f t="shared" si="6"/>
        <v>1679795951.5999999</v>
      </c>
      <c r="F87" s="16"/>
      <c r="G87" s="15">
        <v>427558280.38999999</v>
      </c>
      <c r="H87" s="15">
        <v>96307536</v>
      </c>
      <c r="I87" s="15">
        <v>15472042.369999999</v>
      </c>
      <c r="J87" s="15">
        <f t="shared" si="7"/>
        <v>539337858.75999999</v>
      </c>
      <c r="K87" s="17"/>
      <c r="L87" s="15">
        <v>206501142.67000002</v>
      </c>
      <c r="M87" s="15">
        <v>62473108.119999997</v>
      </c>
      <c r="N87" s="15">
        <f t="shared" si="8"/>
        <v>268974250.79000002</v>
      </c>
      <c r="O87" s="17"/>
      <c r="P87" s="15">
        <f t="shared" si="9"/>
        <v>808312109.54999995</v>
      </c>
      <c r="Q87" s="18"/>
      <c r="R87" s="15">
        <v>871483842.04999995</v>
      </c>
      <c r="S87" s="19"/>
      <c r="T87" s="15">
        <f t="shared" si="10"/>
        <v>1679795951.5999999</v>
      </c>
    </row>
    <row r="88" spans="2:20" x14ac:dyDescent="0.25">
      <c r="B88" s="30">
        <v>41974</v>
      </c>
      <c r="C88" s="15">
        <v>707389012.75</v>
      </c>
      <c r="D88" s="15">
        <v>659843592.10000002</v>
      </c>
      <c r="E88" s="15">
        <f t="shared" si="6"/>
        <v>1367232604.8499999</v>
      </c>
      <c r="F88" s="16"/>
      <c r="G88" s="15">
        <v>297066254.92000002</v>
      </c>
      <c r="H88" s="15">
        <v>96011441</v>
      </c>
      <c r="I88" s="15">
        <v>15472042.369999999</v>
      </c>
      <c r="J88" s="15">
        <f t="shared" si="7"/>
        <v>408549738.29000002</v>
      </c>
      <c r="K88" s="17"/>
      <c r="L88" s="15">
        <v>371859018.23999995</v>
      </c>
      <c r="M88" s="15">
        <v>227963843.31</v>
      </c>
      <c r="N88" s="15">
        <f t="shared" si="8"/>
        <v>599822861.54999995</v>
      </c>
      <c r="O88" s="17"/>
      <c r="P88" s="15">
        <f t="shared" si="9"/>
        <v>1008372599.8399999</v>
      </c>
      <c r="Q88" s="18"/>
      <c r="R88" s="15">
        <v>358860005.00999999</v>
      </c>
      <c r="S88" s="19"/>
      <c r="T88" s="15">
        <f t="shared" si="10"/>
        <v>1367232604.8499999</v>
      </c>
    </row>
    <row r="89" spans="2:20" x14ac:dyDescent="0.25">
      <c r="B89" s="14">
        <v>42005</v>
      </c>
      <c r="C89" s="15">
        <v>677939088.29999995</v>
      </c>
      <c r="D89" s="15">
        <v>673719043.22000003</v>
      </c>
      <c r="E89" s="15">
        <f t="shared" si="6"/>
        <v>1351658131.52</v>
      </c>
      <c r="F89" s="16"/>
      <c r="G89" s="15">
        <v>298703945.97000003</v>
      </c>
      <c r="H89" s="15">
        <v>96011441</v>
      </c>
      <c r="I89" s="15">
        <v>13834351.32</v>
      </c>
      <c r="J89" s="15">
        <f t="shared" si="7"/>
        <v>408549738.29000002</v>
      </c>
      <c r="K89" s="17"/>
      <c r="L89" s="15">
        <v>317616447</v>
      </c>
      <c r="M89" s="15">
        <v>234097963.28999999</v>
      </c>
      <c r="N89" s="15">
        <f t="shared" si="8"/>
        <v>551714410.28999996</v>
      </c>
      <c r="O89" s="17"/>
      <c r="P89" s="15">
        <f t="shared" si="9"/>
        <v>960264148.57999992</v>
      </c>
      <c r="Q89" s="18"/>
      <c r="R89" s="15">
        <v>391393982.94</v>
      </c>
      <c r="S89" s="19"/>
      <c r="T89" s="15">
        <f t="shared" si="10"/>
        <v>1351658131.52</v>
      </c>
    </row>
    <row r="90" spans="2:20" x14ac:dyDescent="0.25">
      <c r="B90" s="20">
        <v>42036</v>
      </c>
      <c r="C90" s="15">
        <v>606876575.84000003</v>
      </c>
      <c r="D90" s="15">
        <v>718560092.80999994</v>
      </c>
      <c r="E90" s="15">
        <f t="shared" si="6"/>
        <v>1325436668.6500001</v>
      </c>
      <c r="F90" s="16"/>
      <c r="G90" s="15">
        <v>300458796</v>
      </c>
      <c r="H90" s="15">
        <v>95861169</v>
      </c>
      <c r="I90" s="15">
        <v>12229773.289999999</v>
      </c>
      <c r="J90" s="15">
        <f t="shared" si="7"/>
        <v>408549738.29000002</v>
      </c>
      <c r="K90" s="17"/>
      <c r="L90" s="15">
        <v>259212402.85000002</v>
      </c>
      <c r="M90" s="15">
        <v>243529102.94</v>
      </c>
      <c r="N90" s="15">
        <f t="shared" si="8"/>
        <v>502741505.79000002</v>
      </c>
      <c r="O90" s="17"/>
      <c r="P90" s="15">
        <f t="shared" si="9"/>
        <v>911291244.08000004</v>
      </c>
      <c r="Q90" s="18"/>
      <c r="R90" s="15">
        <v>414145424.56999999</v>
      </c>
      <c r="S90" s="19"/>
      <c r="T90" s="15">
        <f t="shared" si="10"/>
        <v>1325436668.6500001</v>
      </c>
    </row>
    <row r="91" spans="2:20" x14ac:dyDescent="0.25">
      <c r="B91" s="21">
        <v>42064</v>
      </c>
      <c r="C91" s="15">
        <v>701598126.69000006</v>
      </c>
      <c r="D91" s="15">
        <v>742245966.63999999</v>
      </c>
      <c r="E91" s="15">
        <f t="shared" si="6"/>
        <v>1443844093.3299999</v>
      </c>
      <c r="F91" s="16"/>
      <c r="G91" s="15">
        <v>299159284.96999997</v>
      </c>
      <c r="H91" s="15">
        <v>95556102</v>
      </c>
      <c r="I91" s="15">
        <v>10498997.43</v>
      </c>
      <c r="J91" s="15">
        <f t="shared" si="7"/>
        <v>405214384.39999998</v>
      </c>
      <c r="K91" s="17"/>
      <c r="L91" s="15">
        <v>246719803.97000003</v>
      </c>
      <c r="M91" s="15">
        <v>250453352.88</v>
      </c>
      <c r="N91" s="15">
        <f t="shared" si="8"/>
        <v>497173156.85000002</v>
      </c>
      <c r="O91" s="17"/>
      <c r="P91" s="15">
        <f t="shared" si="9"/>
        <v>902387541.25</v>
      </c>
      <c r="Q91" s="18"/>
      <c r="R91" s="15">
        <v>541456552.08000004</v>
      </c>
      <c r="S91" s="19"/>
      <c r="T91" s="15">
        <f t="shared" si="10"/>
        <v>1443844093.3299999</v>
      </c>
    </row>
    <row r="92" spans="2:20" x14ac:dyDescent="0.25">
      <c r="B92" s="22">
        <v>42095</v>
      </c>
      <c r="C92" s="15">
        <v>654767980.71000004</v>
      </c>
      <c r="D92" s="15">
        <v>741668285.07000005</v>
      </c>
      <c r="E92" s="15">
        <f t="shared" si="6"/>
        <v>1396436265.7800002</v>
      </c>
      <c r="F92" s="16"/>
      <c r="G92" s="15">
        <v>301046925.48999995</v>
      </c>
      <c r="H92" s="15">
        <v>95401277</v>
      </c>
      <c r="I92" s="15">
        <v>8766181.9100000001</v>
      </c>
      <c r="J92" s="15">
        <f t="shared" si="7"/>
        <v>405214384.39999998</v>
      </c>
      <c r="K92" s="17"/>
      <c r="L92" s="15">
        <v>244745939.19999999</v>
      </c>
      <c r="M92" s="15">
        <v>245554123.75999999</v>
      </c>
      <c r="N92" s="15">
        <f t="shared" si="8"/>
        <v>490300062.95999998</v>
      </c>
      <c r="O92" s="17"/>
      <c r="P92" s="15">
        <f t="shared" si="9"/>
        <v>895514447.3599999</v>
      </c>
      <c r="Q92" s="18"/>
      <c r="R92" s="15">
        <v>500921818.42000002</v>
      </c>
      <c r="S92" s="19"/>
      <c r="T92" s="15">
        <f t="shared" si="10"/>
        <v>1396436265.78</v>
      </c>
    </row>
    <row r="93" spans="2:20" x14ac:dyDescent="0.25">
      <c r="B93" s="23">
        <v>42125</v>
      </c>
      <c r="C93" s="15">
        <v>655710914.04999995</v>
      </c>
      <c r="D93" s="15">
        <v>754769060.15999997</v>
      </c>
      <c r="E93" s="15">
        <f t="shared" si="6"/>
        <v>1410479974.21</v>
      </c>
      <c r="F93" s="16"/>
      <c r="G93" s="15">
        <v>302783180.06</v>
      </c>
      <c r="H93" s="15">
        <v>95401277</v>
      </c>
      <c r="I93" s="15">
        <v>7029927.3399999999</v>
      </c>
      <c r="J93" s="15">
        <f t="shared" si="7"/>
        <v>405214384.39999998</v>
      </c>
      <c r="K93" s="17"/>
      <c r="L93" s="15">
        <v>234208786.94999999</v>
      </c>
      <c r="M93" s="15">
        <v>240348332.75999999</v>
      </c>
      <c r="N93" s="15">
        <f t="shared" si="8"/>
        <v>474557119.70999998</v>
      </c>
      <c r="O93" s="17"/>
      <c r="P93" s="15">
        <f t="shared" si="9"/>
        <v>879771504.1099999</v>
      </c>
      <c r="Q93" s="18"/>
      <c r="R93" s="15">
        <v>530708470.10000002</v>
      </c>
      <c r="S93" s="19"/>
      <c r="T93" s="15">
        <f t="shared" si="10"/>
        <v>1410479974.21</v>
      </c>
    </row>
    <row r="94" spans="2:20" x14ac:dyDescent="0.25">
      <c r="B94" s="24">
        <v>42156</v>
      </c>
      <c r="C94" s="15">
        <v>705806594.55999994</v>
      </c>
      <c r="D94" s="15">
        <v>784320758.04999995</v>
      </c>
      <c r="E94" s="15">
        <f t="shared" si="6"/>
        <v>1490127352.6099999</v>
      </c>
      <c r="F94" s="16"/>
      <c r="G94" s="15">
        <v>301377053.04000002</v>
      </c>
      <c r="H94" s="15">
        <v>95086966</v>
      </c>
      <c r="I94" s="15">
        <v>5281295.2699999996</v>
      </c>
      <c r="J94" s="15">
        <f t="shared" si="7"/>
        <v>401745314.31</v>
      </c>
      <c r="K94" s="17"/>
      <c r="L94" s="15">
        <v>211773725.87000003</v>
      </c>
      <c r="M94" s="15">
        <v>240562557.28999999</v>
      </c>
      <c r="N94" s="15">
        <f t="shared" si="8"/>
        <v>452336283.16000003</v>
      </c>
      <c r="O94" s="17"/>
      <c r="P94" s="15">
        <f t="shared" si="9"/>
        <v>854081597.47000003</v>
      </c>
      <c r="Q94" s="18"/>
      <c r="R94" s="15">
        <v>636045755.13999999</v>
      </c>
      <c r="S94" s="19"/>
      <c r="T94" s="15">
        <f t="shared" si="10"/>
        <v>1490127352.6100001</v>
      </c>
    </row>
    <row r="95" spans="2:20" x14ac:dyDescent="0.25">
      <c r="B95" s="25">
        <v>42186</v>
      </c>
      <c r="C95" s="15">
        <v>642805234.63999999</v>
      </c>
      <c r="D95" s="15">
        <v>783635606.17999995</v>
      </c>
      <c r="E95" s="15">
        <f t="shared" si="6"/>
        <v>1426440840.8199999</v>
      </c>
      <c r="F95" s="16"/>
      <c r="G95" s="15">
        <v>301121186.19999999</v>
      </c>
      <c r="H95" s="15">
        <v>94927449</v>
      </c>
      <c r="I95" s="15">
        <v>3527521.99</v>
      </c>
      <c r="J95" s="15">
        <f t="shared" si="7"/>
        <v>399576157.19</v>
      </c>
      <c r="K95" s="17"/>
      <c r="L95" s="15">
        <v>218090378.04000002</v>
      </c>
      <c r="M95" s="15">
        <v>240538429.87</v>
      </c>
      <c r="N95" s="15">
        <f t="shared" si="8"/>
        <v>458628807.91000003</v>
      </c>
      <c r="O95" s="17"/>
      <c r="P95" s="15">
        <f t="shared" si="9"/>
        <v>858204965.10000002</v>
      </c>
      <c r="Q95" s="18"/>
      <c r="R95" s="15">
        <v>568235875.72000003</v>
      </c>
      <c r="S95" s="19"/>
      <c r="T95" s="15">
        <f t="shared" si="10"/>
        <v>1426440840.8200002</v>
      </c>
    </row>
    <row r="96" spans="2:20" x14ac:dyDescent="0.25">
      <c r="B96" s="26">
        <v>42217</v>
      </c>
      <c r="C96" s="15">
        <v>642550466.41999996</v>
      </c>
      <c r="D96" s="15">
        <v>777762118.78999996</v>
      </c>
      <c r="E96" s="15">
        <f t="shared" si="6"/>
        <v>1420312585.21</v>
      </c>
      <c r="F96" s="16"/>
      <c r="G96" s="15">
        <v>302385904.38</v>
      </c>
      <c r="H96" s="15">
        <v>94766337</v>
      </c>
      <c r="I96" s="15">
        <v>1768121.27</v>
      </c>
      <c r="J96" s="15">
        <f t="shared" si="7"/>
        <v>398920362.64999998</v>
      </c>
      <c r="K96" s="17"/>
      <c r="L96" s="15">
        <v>220813136.87</v>
      </c>
      <c r="M96" s="15">
        <v>241037993.61000001</v>
      </c>
      <c r="N96" s="15">
        <f t="shared" si="8"/>
        <v>461851130.48000002</v>
      </c>
      <c r="O96" s="17"/>
      <c r="P96" s="15">
        <f t="shared" si="9"/>
        <v>860771493.13</v>
      </c>
      <c r="Q96" s="18"/>
      <c r="R96" s="15">
        <v>559541092.08000004</v>
      </c>
      <c r="S96" s="19"/>
      <c r="T96" s="15">
        <f t="shared" si="10"/>
        <v>1420312585.21</v>
      </c>
    </row>
    <row r="97" spans="2:20" x14ac:dyDescent="0.25">
      <c r="B97" s="27">
        <v>42248</v>
      </c>
      <c r="C97" s="15">
        <v>659896923.11000001</v>
      </c>
      <c r="D97" s="15">
        <v>2805093851.79</v>
      </c>
      <c r="E97" s="15">
        <f t="shared" si="6"/>
        <v>3464990774.9000001</v>
      </c>
      <c r="F97" s="16"/>
      <c r="G97" s="15">
        <v>294324014.87</v>
      </c>
      <c r="H97" s="15">
        <v>94603614</v>
      </c>
      <c r="I97" s="15">
        <v>0</v>
      </c>
      <c r="J97" s="15">
        <f t="shared" si="7"/>
        <v>388927628.87</v>
      </c>
      <c r="K97" s="17"/>
      <c r="L97" s="15">
        <v>181945235.63</v>
      </c>
      <c r="M97" s="15">
        <v>235507459.63</v>
      </c>
      <c r="N97" s="15">
        <f t="shared" si="8"/>
        <v>417452695.25999999</v>
      </c>
      <c r="O97" s="17"/>
      <c r="P97" s="15">
        <f t="shared" si="9"/>
        <v>806380324.13</v>
      </c>
      <c r="Q97" s="18"/>
      <c r="R97" s="15">
        <v>2658610450.77</v>
      </c>
      <c r="S97" s="19"/>
      <c r="T97" s="15">
        <f t="shared" si="10"/>
        <v>3464990774.9000001</v>
      </c>
    </row>
    <row r="98" spans="2:20" x14ac:dyDescent="0.25">
      <c r="B98" s="28">
        <v>42278</v>
      </c>
      <c r="C98" s="15">
        <v>685389091.00999999</v>
      </c>
      <c r="D98" s="15">
        <v>2805093851.79</v>
      </c>
      <c r="E98" s="15">
        <f t="shared" si="6"/>
        <v>3490482942.8000002</v>
      </c>
      <c r="F98" s="16"/>
      <c r="G98" s="15">
        <v>317198638.38999999</v>
      </c>
      <c r="H98" s="15">
        <v>94603614</v>
      </c>
      <c r="I98" s="15">
        <v>0</v>
      </c>
      <c r="J98" s="15">
        <f t="shared" si="7"/>
        <v>411802252.38999999</v>
      </c>
      <c r="K98" s="17"/>
      <c r="L98" s="15">
        <v>153310249.67000002</v>
      </c>
      <c r="M98" s="15">
        <v>235617379.19999999</v>
      </c>
      <c r="N98" s="15">
        <f t="shared" si="8"/>
        <v>388927628.87</v>
      </c>
      <c r="O98" s="17"/>
      <c r="P98" s="15">
        <f t="shared" si="9"/>
        <v>800729881.25999999</v>
      </c>
      <c r="Q98" s="18"/>
      <c r="R98" s="15">
        <v>2689753061.54</v>
      </c>
      <c r="S98" s="19"/>
      <c r="T98" s="15">
        <f t="shared" si="10"/>
        <v>3490482942.8000002</v>
      </c>
    </row>
    <row r="99" spans="2:20" x14ac:dyDescent="0.25">
      <c r="B99" s="29">
        <v>42309</v>
      </c>
      <c r="C99" s="15">
        <v>689754178.53999996</v>
      </c>
      <c r="D99" s="15">
        <v>2805889634.5500002</v>
      </c>
      <c r="E99" s="15">
        <f t="shared" si="6"/>
        <v>3495643813.0900002</v>
      </c>
      <c r="F99" s="16"/>
      <c r="G99" s="15">
        <v>293296272.18000001</v>
      </c>
      <c r="H99" s="15">
        <v>94273270</v>
      </c>
      <c r="I99" s="15">
        <v>0</v>
      </c>
      <c r="J99" s="15">
        <f t="shared" si="7"/>
        <v>387569542.18000001</v>
      </c>
      <c r="K99" s="17"/>
      <c r="L99" s="15">
        <v>177674936.79999998</v>
      </c>
      <c r="M99" s="15">
        <v>241207466.27000001</v>
      </c>
      <c r="N99" s="15">
        <f t="shared" si="8"/>
        <v>418882403.06999999</v>
      </c>
      <c r="O99" s="17"/>
      <c r="P99" s="15">
        <f t="shared" si="9"/>
        <v>806451945.25</v>
      </c>
      <c r="Q99" s="18"/>
      <c r="R99" s="15">
        <v>2689191867.8400002</v>
      </c>
      <c r="S99" s="19"/>
      <c r="T99" s="15">
        <f t="shared" si="10"/>
        <v>3495643813.0900002</v>
      </c>
    </row>
    <row r="100" spans="2:20" x14ac:dyDescent="0.25">
      <c r="B100" s="30">
        <v>42339</v>
      </c>
      <c r="C100" s="15">
        <v>535647675.39999998</v>
      </c>
      <c r="D100" s="15">
        <v>721129113.27999997</v>
      </c>
      <c r="E100" s="15">
        <f t="shared" si="6"/>
        <v>1256776788.6799998</v>
      </c>
      <c r="F100" s="16"/>
      <c r="G100" s="15">
        <v>292774679.44</v>
      </c>
      <c r="H100" s="15">
        <v>94105616</v>
      </c>
      <c r="I100" s="15">
        <v>0</v>
      </c>
      <c r="J100" s="15">
        <f t="shared" si="7"/>
        <v>386880295.44</v>
      </c>
      <c r="K100" s="17"/>
      <c r="L100" s="15">
        <v>280872067.47000003</v>
      </c>
      <c r="M100" s="15">
        <v>243762298.53999999</v>
      </c>
      <c r="N100" s="15">
        <f t="shared" si="8"/>
        <v>524634366.00999999</v>
      </c>
      <c r="O100" s="17"/>
      <c r="P100" s="15">
        <f t="shared" si="9"/>
        <v>911514661.45000005</v>
      </c>
      <c r="Q100" s="18"/>
      <c r="R100" s="15">
        <v>345262127.23000002</v>
      </c>
      <c r="S100" s="19"/>
      <c r="T100" s="15">
        <f t="shared" si="10"/>
        <v>1256776788.6800001</v>
      </c>
    </row>
    <row r="101" spans="2:20" x14ac:dyDescent="0.25">
      <c r="B101" s="14">
        <v>42370</v>
      </c>
      <c r="C101" s="15">
        <v>692860081.92999995</v>
      </c>
      <c r="D101" s="15">
        <v>721129113.27999997</v>
      </c>
      <c r="E101" s="15">
        <f t="shared" ref="E101:E158" si="11">SUM(C101:D101)</f>
        <v>1413989195.21</v>
      </c>
      <c r="F101" s="16"/>
      <c r="G101" s="15">
        <v>292774679.44</v>
      </c>
      <c r="H101" s="15">
        <v>94105616</v>
      </c>
      <c r="I101" s="15">
        <v>0</v>
      </c>
      <c r="J101" s="15">
        <f t="shared" si="7"/>
        <v>386880295.44</v>
      </c>
      <c r="K101" s="17"/>
      <c r="L101" s="15">
        <v>376079499.62</v>
      </c>
      <c r="M101" s="15">
        <v>249805141.88</v>
      </c>
      <c r="N101" s="15">
        <f t="shared" si="8"/>
        <v>625884641.5</v>
      </c>
      <c r="O101" s="17"/>
      <c r="P101" s="15">
        <f t="shared" si="9"/>
        <v>1012764936.9400001</v>
      </c>
      <c r="Q101" s="18"/>
      <c r="R101" s="15">
        <v>401224258.26999998</v>
      </c>
      <c r="S101" s="19"/>
      <c r="T101" s="15">
        <f t="shared" si="10"/>
        <v>1413989195.21</v>
      </c>
    </row>
    <row r="102" spans="2:20" x14ac:dyDescent="0.25">
      <c r="B102" s="20">
        <v>42401</v>
      </c>
      <c r="C102" s="15">
        <v>711657690.75999999</v>
      </c>
      <c r="D102" s="15">
        <v>725216105.40999997</v>
      </c>
      <c r="E102" s="15">
        <f t="shared" si="11"/>
        <v>1436873796.1700001</v>
      </c>
      <c r="F102" s="16"/>
      <c r="G102" s="15">
        <v>293115033.44</v>
      </c>
      <c r="H102" s="15">
        <v>93765262</v>
      </c>
      <c r="I102" s="15">
        <v>0</v>
      </c>
      <c r="J102" s="15">
        <f t="shared" si="7"/>
        <v>386880295.44</v>
      </c>
      <c r="K102" s="17"/>
      <c r="L102" s="15">
        <v>344773484.87</v>
      </c>
      <c r="M102" s="15">
        <v>250098055.53999999</v>
      </c>
      <c r="N102" s="15">
        <f t="shared" si="8"/>
        <v>594871540.40999997</v>
      </c>
      <c r="O102" s="17"/>
      <c r="P102" s="15">
        <f t="shared" si="9"/>
        <v>981751835.8499999</v>
      </c>
      <c r="Q102" s="18"/>
      <c r="R102" s="15">
        <v>455121960.31999999</v>
      </c>
      <c r="S102" s="19"/>
      <c r="T102" s="15">
        <f t="shared" si="10"/>
        <v>1436873796.1699998</v>
      </c>
    </row>
    <row r="103" spans="2:20" x14ac:dyDescent="0.25">
      <c r="B103" s="21">
        <v>42430</v>
      </c>
      <c r="C103" s="15">
        <v>768410158.05999994</v>
      </c>
      <c r="D103" s="15">
        <v>743010704.66999996</v>
      </c>
      <c r="E103" s="15">
        <f t="shared" si="11"/>
        <v>1511420862.73</v>
      </c>
      <c r="F103" s="16"/>
      <c r="G103" s="15">
        <v>293287767.44</v>
      </c>
      <c r="H103" s="15">
        <v>93592528</v>
      </c>
      <c r="I103" s="15">
        <v>0</v>
      </c>
      <c r="J103" s="15">
        <f t="shared" si="7"/>
        <v>386880295.44</v>
      </c>
      <c r="K103" s="17"/>
      <c r="L103" s="15">
        <v>324025918.66000009</v>
      </c>
      <c r="M103" s="15">
        <v>250516328.03999999</v>
      </c>
      <c r="N103" s="15">
        <f t="shared" si="8"/>
        <v>574542246.70000005</v>
      </c>
      <c r="O103" s="17"/>
      <c r="P103" s="15">
        <f t="shared" si="9"/>
        <v>961422542.1400001</v>
      </c>
      <c r="Q103" s="18"/>
      <c r="R103" s="15">
        <v>549998320.59000003</v>
      </c>
      <c r="S103" s="19"/>
      <c r="T103" s="15">
        <f t="shared" si="10"/>
        <v>1511420862.73</v>
      </c>
    </row>
    <row r="104" spans="2:20" x14ac:dyDescent="0.25">
      <c r="B104" s="22">
        <v>42461</v>
      </c>
      <c r="C104" s="15">
        <v>830618537.38</v>
      </c>
      <c r="D104" s="15">
        <v>748827937.00999999</v>
      </c>
      <c r="E104" s="15">
        <f t="shared" si="11"/>
        <v>1579446474.3899999</v>
      </c>
      <c r="F104" s="16"/>
      <c r="G104" s="15">
        <v>293287767.44</v>
      </c>
      <c r="H104" s="15">
        <v>93592528</v>
      </c>
      <c r="I104" s="15">
        <v>0</v>
      </c>
      <c r="J104" s="15">
        <f t="shared" si="7"/>
        <v>386880295.44</v>
      </c>
      <c r="K104" s="17"/>
      <c r="L104" s="15">
        <v>323510872.87999994</v>
      </c>
      <c r="M104" s="15">
        <v>250795682.30000001</v>
      </c>
      <c r="N104" s="15">
        <f t="shared" si="8"/>
        <v>574306555.17999995</v>
      </c>
      <c r="O104" s="17"/>
      <c r="P104" s="15">
        <f t="shared" si="9"/>
        <v>961186850.61999989</v>
      </c>
      <c r="Q104" s="18"/>
      <c r="R104" s="15">
        <v>618259623.76999998</v>
      </c>
      <c r="S104" s="19"/>
      <c r="T104" s="15">
        <f t="shared" si="10"/>
        <v>1579446474.3899999</v>
      </c>
    </row>
    <row r="105" spans="2:20" x14ac:dyDescent="0.25">
      <c r="B105" s="23">
        <v>42491</v>
      </c>
      <c r="C105" s="15">
        <v>903235418.03999996</v>
      </c>
      <c r="D105" s="15">
        <v>753674611.58000004</v>
      </c>
      <c r="E105" s="15">
        <f t="shared" si="11"/>
        <v>1656910029.6199999</v>
      </c>
      <c r="F105" s="16"/>
      <c r="G105" s="15">
        <v>292211071.32999998</v>
      </c>
      <c r="H105" s="15">
        <v>93241861</v>
      </c>
      <c r="I105" s="15">
        <v>0</v>
      </c>
      <c r="J105" s="15">
        <f t="shared" si="7"/>
        <v>385452932.32999998</v>
      </c>
      <c r="K105" s="17"/>
      <c r="L105" s="15">
        <v>311788195.85000002</v>
      </c>
      <c r="M105" s="15">
        <v>244744106.24000001</v>
      </c>
      <c r="N105" s="15">
        <f t="shared" si="8"/>
        <v>556532302.09000003</v>
      </c>
      <c r="O105" s="17"/>
      <c r="P105" s="15">
        <f t="shared" si="9"/>
        <v>941985234.42000008</v>
      </c>
      <c r="Q105" s="18"/>
      <c r="R105" s="15">
        <v>714924795.20000005</v>
      </c>
      <c r="S105" s="19"/>
      <c r="T105" s="15">
        <f t="shared" si="10"/>
        <v>1656910029.6200001</v>
      </c>
    </row>
    <row r="106" spans="2:20" x14ac:dyDescent="0.25">
      <c r="B106" s="24">
        <v>42522</v>
      </c>
      <c r="C106" s="15">
        <v>963558911.39999998</v>
      </c>
      <c r="D106" s="15">
        <v>758693949.00999999</v>
      </c>
      <c r="E106" s="15">
        <f t="shared" si="11"/>
        <v>1722252860.4099998</v>
      </c>
      <c r="F106" s="16"/>
      <c r="G106" s="15">
        <v>290265395.43000001</v>
      </c>
      <c r="H106" s="15">
        <v>93063893</v>
      </c>
      <c r="I106" s="15">
        <v>0</v>
      </c>
      <c r="J106" s="15">
        <f t="shared" si="7"/>
        <v>383329288.43000001</v>
      </c>
      <c r="K106" s="17"/>
      <c r="L106" s="15">
        <v>301061671.51000005</v>
      </c>
      <c r="M106" s="15">
        <v>244934684.69</v>
      </c>
      <c r="N106" s="15">
        <f t="shared" si="8"/>
        <v>545996356.20000005</v>
      </c>
      <c r="O106" s="17"/>
      <c r="P106" s="15">
        <f t="shared" si="9"/>
        <v>929325644.63000011</v>
      </c>
      <c r="Q106" s="18"/>
      <c r="R106" s="15">
        <v>792927215.77999997</v>
      </c>
      <c r="S106" s="19"/>
      <c r="T106" s="15">
        <f t="shared" si="10"/>
        <v>1722252860.4100001</v>
      </c>
    </row>
    <row r="107" spans="2:20" x14ac:dyDescent="0.25">
      <c r="B107" s="25">
        <v>42552</v>
      </c>
      <c r="C107" s="15">
        <v>911914717.16999996</v>
      </c>
      <c r="D107" s="15">
        <v>761345738.42999995</v>
      </c>
      <c r="E107" s="15">
        <f t="shared" si="11"/>
        <v>1673260455.5999999</v>
      </c>
      <c r="F107" s="16"/>
      <c r="G107" s="15">
        <v>289533746.39999998</v>
      </c>
      <c r="H107" s="15">
        <v>93063893</v>
      </c>
      <c r="I107" s="15">
        <v>0</v>
      </c>
      <c r="J107" s="15">
        <f t="shared" si="7"/>
        <v>382597639.39999998</v>
      </c>
      <c r="K107" s="17"/>
      <c r="L107" s="15">
        <v>300776228.24000001</v>
      </c>
      <c r="M107" s="15">
        <v>243907560.11000001</v>
      </c>
      <c r="N107" s="15">
        <f t="shared" si="8"/>
        <v>544683788.35000002</v>
      </c>
      <c r="O107" s="17"/>
      <c r="P107" s="15">
        <f t="shared" si="9"/>
        <v>927281427.75</v>
      </c>
      <c r="Q107" s="18"/>
      <c r="R107" s="15">
        <v>745979027.85000002</v>
      </c>
      <c r="S107" s="19"/>
      <c r="T107" s="15">
        <f t="shared" si="10"/>
        <v>1673260455.5999999</v>
      </c>
    </row>
    <row r="108" spans="2:20" x14ac:dyDescent="0.25">
      <c r="B108" s="26">
        <v>42583</v>
      </c>
      <c r="C108" s="15">
        <v>898120960.33000004</v>
      </c>
      <c r="D108" s="15">
        <v>795009629.71000004</v>
      </c>
      <c r="E108" s="15">
        <f t="shared" si="11"/>
        <v>1693130590.04</v>
      </c>
      <c r="F108" s="16"/>
      <c r="G108" s="15">
        <v>289156074.75</v>
      </c>
      <c r="H108" s="15">
        <v>92702601</v>
      </c>
      <c r="I108" s="15">
        <v>0</v>
      </c>
      <c r="J108" s="15">
        <f t="shared" si="7"/>
        <v>381858675.75</v>
      </c>
      <c r="K108" s="17"/>
      <c r="L108" s="15">
        <v>306594472.26999998</v>
      </c>
      <c r="M108" s="15">
        <v>244074436.66</v>
      </c>
      <c r="N108" s="15">
        <f t="shared" si="8"/>
        <v>550668908.92999995</v>
      </c>
      <c r="O108" s="17"/>
      <c r="P108" s="15">
        <f t="shared" si="9"/>
        <v>932527584.67999995</v>
      </c>
      <c r="Q108" s="18"/>
      <c r="R108" s="15">
        <v>760603005.36000001</v>
      </c>
      <c r="S108" s="19"/>
      <c r="T108" s="15">
        <f t="shared" si="10"/>
        <v>1693130590.04</v>
      </c>
    </row>
    <row r="109" spans="2:20" x14ac:dyDescent="0.25">
      <c r="B109" s="27">
        <v>42614</v>
      </c>
      <c r="C109" s="15">
        <v>899814359.97000003</v>
      </c>
      <c r="D109" s="15">
        <v>803836911.40999997</v>
      </c>
      <c r="E109" s="15">
        <f t="shared" si="11"/>
        <v>1703651271.3800001</v>
      </c>
      <c r="F109" s="16"/>
      <c r="G109" s="15">
        <v>288593080.00999999</v>
      </c>
      <c r="H109" s="15">
        <v>92519241</v>
      </c>
      <c r="I109" s="15">
        <v>0</v>
      </c>
      <c r="J109" s="15">
        <f t="shared" si="7"/>
        <v>381112321.00999999</v>
      </c>
      <c r="K109" s="17"/>
      <c r="L109" s="15">
        <v>292251945.50999999</v>
      </c>
      <c r="M109" s="15">
        <v>244234221.87</v>
      </c>
      <c r="N109" s="15">
        <f t="shared" si="8"/>
        <v>536486167.38</v>
      </c>
      <c r="O109" s="17"/>
      <c r="P109" s="15">
        <f t="shared" si="9"/>
        <v>917598488.38999999</v>
      </c>
      <c r="Q109" s="18"/>
      <c r="R109" s="15">
        <v>786052782.99000001</v>
      </c>
      <c r="S109" s="19"/>
      <c r="T109" s="15">
        <f t="shared" si="10"/>
        <v>1703651271.3800001</v>
      </c>
    </row>
    <row r="110" spans="2:20" x14ac:dyDescent="0.25">
      <c r="B110" s="28">
        <v>42644</v>
      </c>
      <c r="C110" s="15">
        <v>890393142.39999998</v>
      </c>
      <c r="D110" s="15">
        <v>806077504.30999994</v>
      </c>
      <c r="E110" s="15">
        <f t="shared" si="11"/>
        <v>1696470646.71</v>
      </c>
      <c r="F110" s="16"/>
      <c r="G110" s="15">
        <v>288024456.94999999</v>
      </c>
      <c r="H110" s="15">
        <v>92334047</v>
      </c>
      <c r="I110" s="15">
        <v>0</v>
      </c>
      <c r="J110" s="15">
        <f t="shared" si="7"/>
        <v>380358503.94999999</v>
      </c>
      <c r="K110" s="17"/>
      <c r="L110" s="15">
        <v>285599932.27999997</v>
      </c>
      <c r="M110" s="15">
        <v>244582508.68000001</v>
      </c>
      <c r="N110" s="15">
        <f t="shared" si="8"/>
        <v>530182440.95999998</v>
      </c>
      <c r="O110" s="17"/>
      <c r="P110" s="15">
        <f t="shared" si="9"/>
        <v>910540944.90999997</v>
      </c>
      <c r="Q110" s="18"/>
      <c r="R110" s="15">
        <v>785929701.79999995</v>
      </c>
      <c r="S110" s="19"/>
      <c r="T110" s="15">
        <f t="shared" si="10"/>
        <v>1696470646.71</v>
      </c>
    </row>
    <row r="111" spans="2:20" x14ac:dyDescent="0.25">
      <c r="B111" s="29">
        <v>42675</v>
      </c>
      <c r="C111" s="15">
        <v>922127201.78999996</v>
      </c>
      <c r="D111" s="15">
        <v>823013165.09000003</v>
      </c>
      <c r="E111" s="15">
        <f t="shared" si="11"/>
        <v>1745140366.8800001</v>
      </c>
      <c r="F111" s="16"/>
      <c r="G111" s="15">
        <v>288211502.94999999</v>
      </c>
      <c r="H111" s="15">
        <v>92147001</v>
      </c>
      <c r="I111" s="15">
        <v>0</v>
      </c>
      <c r="J111" s="15">
        <f t="shared" si="7"/>
        <v>380358503.94999999</v>
      </c>
      <c r="K111" s="17"/>
      <c r="L111" s="15">
        <v>275844304.48000002</v>
      </c>
      <c r="M111" s="15">
        <v>244656119.38999999</v>
      </c>
      <c r="N111" s="15">
        <f t="shared" si="8"/>
        <v>520500423.87</v>
      </c>
      <c r="O111" s="17"/>
      <c r="P111" s="15">
        <f t="shared" si="9"/>
        <v>900858927.81999993</v>
      </c>
      <c r="Q111" s="18"/>
      <c r="R111" s="15">
        <v>844281439.05999994</v>
      </c>
      <c r="S111" s="19"/>
      <c r="T111" s="15">
        <f t="shared" si="10"/>
        <v>1745140366.8799999</v>
      </c>
    </row>
    <row r="112" spans="2:20" x14ac:dyDescent="0.25">
      <c r="B112" s="30">
        <v>42705</v>
      </c>
      <c r="C112" s="15">
        <v>709795628.08000004</v>
      </c>
      <c r="D112" s="15">
        <v>763116938.77999997</v>
      </c>
      <c r="E112" s="15">
        <f t="shared" si="11"/>
        <v>1472912566.8600001</v>
      </c>
      <c r="F112" s="16"/>
      <c r="G112" s="15">
        <v>378051519.10000002</v>
      </c>
      <c r="H112" s="15">
        <v>40700000</v>
      </c>
      <c r="I112" s="15">
        <v>0</v>
      </c>
      <c r="J112" s="15">
        <f t="shared" si="7"/>
        <v>418751519.10000002</v>
      </c>
      <c r="K112" s="17"/>
      <c r="L112" s="15">
        <v>464087602.18000001</v>
      </c>
      <c r="M112" s="15">
        <v>244879674.81999999</v>
      </c>
      <c r="N112" s="15">
        <f t="shared" si="8"/>
        <v>708967277</v>
      </c>
      <c r="O112" s="17"/>
      <c r="P112" s="15">
        <f t="shared" si="9"/>
        <v>1127718796.0999999</v>
      </c>
      <c r="Q112" s="18"/>
      <c r="R112" s="15">
        <v>345193770.75999999</v>
      </c>
      <c r="S112" s="19"/>
      <c r="T112" s="15">
        <f t="shared" si="10"/>
        <v>1472912566.8599999</v>
      </c>
    </row>
    <row r="113" spans="2:20" x14ac:dyDescent="0.25">
      <c r="B113" s="14">
        <v>42736</v>
      </c>
      <c r="C113" s="15">
        <v>782098783.63999999</v>
      </c>
      <c r="D113" s="15">
        <v>769837418.58000004</v>
      </c>
      <c r="E113" s="15">
        <f t="shared" si="11"/>
        <v>1551936202.22</v>
      </c>
      <c r="F113" s="16"/>
      <c r="G113" s="15">
        <v>377267091.72000003</v>
      </c>
      <c r="H113" s="15">
        <v>37308333.340000004</v>
      </c>
      <c r="I113" s="15">
        <v>0</v>
      </c>
      <c r="J113" s="15">
        <f t="shared" si="7"/>
        <v>414575425.06000006</v>
      </c>
      <c r="K113" s="17"/>
      <c r="L113" s="15">
        <v>451494106.63999999</v>
      </c>
      <c r="M113" s="15">
        <v>245063554.53999999</v>
      </c>
      <c r="N113" s="15">
        <f t="shared" si="8"/>
        <v>696557661.17999995</v>
      </c>
      <c r="O113" s="17"/>
      <c r="P113" s="15">
        <f t="shared" si="9"/>
        <v>1111133086.24</v>
      </c>
      <c r="Q113" s="18"/>
      <c r="R113" s="15">
        <v>440803115.98000002</v>
      </c>
      <c r="S113" s="19"/>
      <c r="T113" s="15">
        <f t="shared" si="10"/>
        <v>1551936202.22</v>
      </c>
    </row>
    <row r="114" spans="2:20" x14ac:dyDescent="0.25">
      <c r="B114" s="20">
        <v>42767</v>
      </c>
      <c r="C114" s="15">
        <v>787671761.47000003</v>
      </c>
      <c r="D114" s="15">
        <v>769455687.59000003</v>
      </c>
      <c r="E114" s="15">
        <f t="shared" si="11"/>
        <v>1557127449.0599999</v>
      </c>
      <c r="F114" s="16"/>
      <c r="G114" s="15">
        <v>376474820.24000001</v>
      </c>
      <c r="H114" s="15">
        <v>23916666.68</v>
      </c>
      <c r="I114" s="15">
        <v>0</v>
      </c>
      <c r="J114" s="15">
        <f t="shared" si="7"/>
        <v>400391486.92000002</v>
      </c>
      <c r="K114" s="17"/>
      <c r="L114" s="15">
        <v>279915102.78000003</v>
      </c>
      <c r="M114" s="15">
        <v>400391486.92000002</v>
      </c>
      <c r="N114" s="15">
        <f t="shared" si="8"/>
        <v>680306589.70000005</v>
      </c>
      <c r="O114" s="17"/>
      <c r="P114" s="15">
        <f t="shared" si="9"/>
        <v>1080698076.6200001</v>
      </c>
      <c r="Q114" s="18"/>
      <c r="R114" s="15">
        <v>476429372.44</v>
      </c>
      <c r="S114" s="19"/>
      <c r="T114" s="15">
        <f t="shared" si="10"/>
        <v>1557127449.0600002</v>
      </c>
    </row>
    <row r="115" spans="2:20" x14ac:dyDescent="0.25">
      <c r="B115" s="21">
        <v>42795</v>
      </c>
      <c r="C115" s="15">
        <v>816210279.60000002</v>
      </c>
      <c r="D115" s="15">
        <v>780988782.38999999</v>
      </c>
      <c r="E115" s="15">
        <f t="shared" si="11"/>
        <v>1597199061.99</v>
      </c>
      <c r="F115" s="16"/>
      <c r="G115" s="15">
        <v>375674626.42000002</v>
      </c>
      <c r="H115" s="15">
        <v>10525000.02</v>
      </c>
      <c r="I115" s="15">
        <v>0</v>
      </c>
      <c r="J115" s="15">
        <f>SUM(G115:I115)</f>
        <v>386199626.44</v>
      </c>
      <c r="K115" s="17"/>
      <c r="L115" s="15">
        <v>377909516.26999998</v>
      </c>
      <c r="M115" s="15">
        <v>245907703.34</v>
      </c>
      <c r="N115" s="15">
        <f t="shared" si="8"/>
        <v>623817219.61000001</v>
      </c>
      <c r="O115" s="17"/>
      <c r="P115" s="15">
        <f t="shared" si="9"/>
        <v>1010016846.05</v>
      </c>
      <c r="Q115" s="18"/>
      <c r="R115" s="15">
        <v>587182215.94000006</v>
      </c>
      <c r="S115" s="19"/>
      <c r="T115" s="15">
        <f t="shared" si="10"/>
        <v>1597199061.99</v>
      </c>
    </row>
    <row r="116" spans="2:20" x14ac:dyDescent="0.25">
      <c r="B116" s="22">
        <v>42826</v>
      </c>
      <c r="C116" s="15">
        <v>856567882.96000004</v>
      </c>
      <c r="D116" s="15">
        <v>799716337.63</v>
      </c>
      <c r="E116" s="15">
        <f t="shared" si="11"/>
        <v>1656284220.5900002</v>
      </c>
      <c r="F116" s="16"/>
      <c r="G116" s="15">
        <v>374866431.79000002</v>
      </c>
      <c r="H116" s="15">
        <v>10525000.02</v>
      </c>
      <c r="I116" s="15">
        <v>0</v>
      </c>
      <c r="J116" s="15">
        <f t="shared" si="7"/>
        <v>385391431.81</v>
      </c>
      <c r="K116" s="17"/>
      <c r="L116" s="15">
        <v>371918045.16999996</v>
      </c>
      <c r="M116" s="15">
        <v>246116475.62</v>
      </c>
      <c r="N116" s="15">
        <f t="shared" si="8"/>
        <v>618034520.78999996</v>
      </c>
      <c r="O116" s="17"/>
      <c r="P116" s="15">
        <f t="shared" si="9"/>
        <v>1003425952.5999999</v>
      </c>
      <c r="Q116" s="18"/>
      <c r="R116" s="15">
        <v>652858267.99000001</v>
      </c>
      <c r="S116" s="19"/>
      <c r="T116" s="15">
        <f t="shared" si="10"/>
        <v>1656284220.5899999</v>
      </c>
    </row>
    <row r="117" spans="2:20" x14ac:dyDescent="0.25">
      <c r="B117" s="23">
        <v>42856</v>
      </c>
      <c r="C117" s="15">
        <v>799153236.03999996</v>
      </c>
      <c r="D117" s="15">
        <v>807182004.38999999</v>
      </c>
      <c r="E117" s="15">
        <f t="shared" si="11"/>
        <v>1606335240.4299998</v>
      </c>
      <c r="F117" s="16"/>
      <c r="G117" s="15">
        <v>374050155.44999999</v>
      </c>
      <c r="H117" s="15">
        <v>3741666.1</v>
      </c>
      <c r="I117" s="15">
        <v>0</v>
      </c>
      <c r="J117" s="15">
        <f t="shared" si="7"/>
        <v>377791821.55000001</v>
      </c>
      <c r="K117" s="17"/>
      <c r="L117" s="15">
        <v>351108586.97000003</v>
      </c>
      <c r="M117" s="15">
        <v>246420258.91999999</v>
      </c>
      <c r="N117" s="15">
        <f>L117+M117</f>
        <v>597528845.88999999</v>
      </c>
      <c r="O117" s="17"/>
      <c r="P117" s="15">
        <f t="shared" si="9"/>
        <v>975320667.44000006</v>
      </c>
      <c r="Q117" s="18"/>
      <c r="R117" s="15">
        <v>631014572.99000001</v>
      </c>
      <c r="S117" s="19"/>
      <c r="T117" s="15">
        <f t="shared" si="10"/>
        <v>1606335240.4300001</v>
      </c>
    </row>
    <row r="118" spans="2:20" x14ac:dyDescent="0.25">
      <c r="B118" s="24">
        <v>42887</v>
      </c>
      <c r="C118" s="15">
        <v>823129353.14999998</v>
      </c>
      <c r="D118" s="15">
        <v>812916791.63</v>
      </c>
      <c r="E118" s="15">
        <f t="shared" si="11"/>
        <v>1636046144.78</v>
      </c>
      <c r="F118" s="16"/>
      <c r="G118" s="15">
        <v>373225713.85999995</v>
      </c>
      <c r="H118" s="15">
        <v>11050000.039999999</v>
      </c>
      <c r="I118" s="15">
        <v>0</v>
      </c>
      <c r="J118" s="15">
        <f t="shared" si="7"/>
        <v>384275713.89999998</v>
      </c>
      <c r="K118" s="17"/>
      <c r="L118" s="15">
        <v>349390033.99000001</v>
      </c>
      <c r="M118" s="15">
        <v>246431764.61000001</v>
      </c>
      <c r="N118" s="15">
        <f t="shared" si="8"/>
        <v>595821798.60000002</v>
      </c>
      <c r="O118" s="17"/>
      <c r="P118" s="15">
        <f t="shared" si="9"/>
        <v>980097512.5</v>
      </c>
      <c r="Q118" s="18"/>
      <c r="R118" s="15">
        <v>655948632.27999997</v>
      </c>
      <c r="S118" s="19"/>
      <c r="T118" s="15">
        <f t="shared" si="10"/>
        <v>1636046144.78</v>
      </c>
    </row>
    <row r="119" spans="2:20" x14ac:dyDescent="0.25">
      <c r="B119" s="25">
        <v>42917</v>
      </c>
      <c r="C119" s="15">
        <v>785523840.84000003</v>
      </c>
      <c r="D119" s="15">
        <v>838754798.38999999</v>
      </c>
      <c r="E119" s="15">
        <f t="shared" si="11"/>
        <v>1624278639.23</v>
      </c>
      <c r="F119" s="16"/>
      <c r="G119" s="15">
        <v>372393029.52999997</v>
      </c>
      <c r="H119" s="15">
        <v>8916666.6699999999</v>
      </c>
      <c r="I119" s="15">
        <v>0</v>
      </c>
      <c r="J119" s="15">
        <f t="shared" si="7"/>
        <v>381309696.19999999</v>
      </c>
      <c r="K119" s="17"/>
      <c r="L119" s="15">
        <v>349626384.98000002</v>
      </c>
      <c r="M119" s="15">
        <v>246696448.13999999</v>
      </c>
      <c r="N119" s="15">
        <f t="shared" si="8"/>
        <v>596322833.12</v>
      </c>
      <c r="O119" s="17"/>
      <c r="P119" s="15">
        <f t="shared" si="9"/>
        <v>977632529.31999993</v>
      </c>
      <c r="Q119" s="18"/>
      <c r="R119" s="15">
        <v>646646109.90999997</v>
      </c>
      <c r="S119" s="19"/>
      <c r="T119" s="15">
        <f t="shared" si="10"/>
        <v>1624278639.23</v>
      </c>
    </row>
    <row r="120" spans="2:20" x14ac:dyDescent="0.25">
      <c r="B120" s="26">
        <v>42948</v>
      </c>
      <c r="C120" s="15">
        <v>802528312.44000006</v>
      </c>
      <c r="D120" s="15">
        <v>810458211.21000004</v>
      </c>
      <c r="E120" s="15">
        <f t="shared" si="11"/>
        <v>1612986523.6500001</v>
      </c>
      <c r="F120" s="16"/>
      <c r="G120" s="15">
        <v>371552019.55000001</v>
      </c>
      <c r="H120" s="15">
        <v>7133333.3399999999</v>
      </c>
      <c r="I120" s="15">
        <v>0</v>
      </c>
      <c r="J120" s="15">
        <f t="shared" si="7"/>
        <v>378685352.88999999</v>
      </c>
      <c r="K120" s="17"/>
      <c r="L120" s="15">
        <v>339082878.20000005</v>
      </c>
      <c r="M120" s="15">
        <v>246923460.88</v>
      </c>
      <c r="N120" s="15">
        <f t="shared" si="8"/>
        <v>586006339.08000004</v>
      </c>
      <c r="O120" s="17"/>
      <c r="P120" s="15">
        <f t="shared" si="9"/>
        <v>964691691.97000003</v>
      </c>
      <c r="Q120" s="18"/>
      <c r="R120" s="15">
        <v>648294831.67999995</v>
      </c>
      <c r="S120" s="19"/>
      <c r="T120" s="15">
        <f t="shared" si="10"/>
        <v>1612986523.6500001</v>
      </c>
    </row>
    <row r="121" spans="2:20" x14ac:dyDescent="0.25">
      <c r="B121" s="27">
        <v>42979</v>
      </c>
      <c r="C121" s="15">
        <v>804614003.75999999</v>
      </c>
      <c r="D121" s="15">
        <v>823454061.14999998</v>
      </c>
      <c r="E121" s="15">
        <f t="shared" si="11"/>
        <v>1628068064.9099998</v>
      </c>
      <c r="F121" s="16"/>
      <c r="G121" s="15">
        <v>307352019.54999995</v>
      </c>
      <c r="H121" s="15">
        <v>71333333.340000004</v>
      </c>
      <c r="I121" s="15">
        <v>0</v>
      </c>
      <c r="J121" s="15">
        <f t="shared" si="7"/>
        <v>378685352.88999999</v>
      </c>
      <c r="K121" s="17"/>
      <c r="L121" s="15">
        <v>347801752.10000002</v>
      </c>
      <c r="M121" s="15">
        <v>247179971.78999999</v>
      </c>
      <c r="N121" s="15">
        <f t="shared" si="8"/>
        <v>594981723.88999999</v>
      </c>
      <c r="O121" s="17"/>
      <c r="P121" s="15">
        <f t="shared" si="9"/>
        <v>973667076.77999997</v>
      </c>
      <c r="Q121" s="18"/>
      <c r="R121" s="15">
        <v>654400988.13</v>
      </c>
      <c r="S121" s="19"/>
      <c r="T121" s="15">
        <f t="shared" si="10"/>
        <v>1628068064.9099998</v>
      </c>
    </row>
    <row r="122" spans="2:20" x14ac:dyDescent="0.25">
      <c r="B122" s="28">
        <v>43009</v>
      </c>
      <c r="C122" s="15">
        <v>819994037.16999996</v>
      </c>
      <c r="D122" s="15">
        <v>849837770.77999997</v>
      </c>
      <c r="E122" s="15">
        <f t="shared" si="11"/>
        <v>1669831807.9499998</v>
      </c>
      <c r="F122" s="16"/>
      <c r="G122" s="15">
        <v>369844683.91000003</v>
      </c>
      <c r="H122" s="15">
        <v>5350000.01</v>
      </c>
      <c r="I122" s="15">
        <v>0</v>
      </c>
      <c r="J122" s="15">
        <f t="shared" si="7"/>
        <v>375194683.92000002</v>
      </c>
      <c r="K122" s="17"/>
      <c r="L122" s="15">
        <v>365330120.40999997</v>
      </c>
      <c r="M122" s="15">
        <v>247236781.34999999</v>
      </c>
      <c r="N122" s="15">
        <f t="shared" si="8"/>
        <v>612566901.75999999</v>
      </c>
      <c r="O122" s="17"/>
      <c r="P122" s="15">
        <f t="shared" si="9"/>
        <v>987761585.68000007</v>
      </c>
      <c r="Q122" s="18"/>
      <c r="R122" s="15">
        <v>682070222.26999998</v>
      </c>
      <c r="S122" s="19"/>
      <c r="T122" s="15">
        <f t="shared" si="10"/>
        <v>1669831807.95</v>
      </c>
    </row>
    <row r="123" spans="2:20" x14ac:dyDescent="0.25">
      <c r="B123" s="29">
        <v>43040</v>
      </c>
      <c r="C123" s="15">
        <v>845227414.63999999</v>
      </c>
      <c r="D123" s="15">
        <v>847676951.60000002</v>
      </c>
      <c r="E123" s="15">
        <f t="shared" si="11"/>
        <v>1692904366.24</v>
      </c>
      <c r="F123" s="16"/>
      <c r="G123" s="15">
        <v>368978189.51999998</v>
      </c>
      <c r="H123" s="15">
        <v>1783333.35</v>
      </c>
      <c r="I123" s="15">
        <v>0</v>
      </c>
      <c r="J123" s="15">
        <f t="shared" si="7"/>
        <v>370761522.87</v>
      </c>
      <c r="K123" s="17"/>
      <c r="L123" s="15">
        <v>374692033.10000002</v>
      </c>
      <c r="M123" s="15">
        <v>247345619.50999999</v>
      </c>
      <c r="N123" s="15">
        <f t="shared" si="8"/>
        <v>622037652.61000001</v>
      </c>
      <c r="O123" s="17"/>
      <c r="P123" s="15">
        <f t="shared" si="9"/>
        <v>992799175.48000002</v>
      </c>
      <c r="Q123" s="18"/>
      <c r="R123" s="15">
        <v>700105190.75999999</v>
      </c>
      <c r="S123" s="19"/>
      <c r="T123" s="15">
        <f t="shared" si="10"/>
        <v>1692904366.24</v>
      </c>
    </row>
    <row r="124" spans="2:20" x14ac:dyDescent="0.25">
      <c r="B124" s="30">
        <v>43070</v>
      </c>
      <c r="C124" s="15">
        <v>621866388.62</v>
      </c>
      <c r="D124" s="15">
        <v>668926095.83000004</v>
      </c>
      <c r="E124" s="15">
        <f t="shared" si="11"/>
        <v>1290792484.45</v>
      </c>
      <c r="F124" s="16"/>
      <c r="G124" s="15">
        <v>368978189.51999998</v>
      </c>
      <c r="H124" s="15">
        <v>100000000</v>
      </c>
      <c r="I124" s="15">
        <v>0</v>
      </c>
      <c r="J124" s="15">
        <f t="shared" si="7"/>
        <v>468978189.51999998</v>
      </c>
      <c r="K124" s="17"/>
      <c r="L124" s="15">
        <v>372267232.80000007</v>
      </c>
      <c r="M124" s="15">
        <v>247638363.15000001</v>
      </c>
      <c r="N124" s="15">
        <f t="shared" si="8"/>
        <v>619905595.95000005</v>
      </c>
      <c r="O124" s="17"/>
      <c r="P124" s="15">
        <f t="shared" si="9"/>
        <v>1088883785.47</v>
      </c>
      <c r="Q124" s="18"/>
      <c r="R124" s="15">
        <v>201908698.97999999</v>
      </c>
      <c r="S124" s="19"/>
      <c r="T124" s="15">
        <f t="shared" si="10"/>
        <v>1290792484.45</v>
      </c>
    </row>
    <row r="125" spans="2:20" x14ac:dyDescent="0.25">
      <c r="B125" s="14">
        <v>43101</v>
      </c>
      <c r="C125" s="15">
        <v>653310736.03999996</v>
      </c>
      <c r="D125" s="15">
        <v>669793347.63</v>
      </c>
      <c r="E125" s="15">
        <f t="shared" si="11"/>
        <v>1323104083.6700001</v>
      </c>
      <c r="F125" s="16"/>
      <c r="G125" s="15">
        <v>367219119.59000003</v>
      </c>
      <c r="H125" s="15">
        <v>71428571.459999993</v>
      </c>
      <c r="I125" s="15">
        <v>0</v>
      </c>
      <c r="J125" s="15">
        <f t="shared" si="7"/>
        <v>438647691.05000001</v>
      </c>
      <c r="K125" s="17"/>
      <c r="L125" s="15">
        <v>343841474.62</v>
      </c>
      <c r="M125" s="15">
        <v>247894746.83000001</v>
      </c>
      <c r="N125" s="15">
        <f t="shared" si="8"/>
        <v>591736221.45000005</v>
      </c>
      <c r="O125" s="17"/>
      <c r="P125" s="15">
        <f t="shared" si="9"/>
        <v>1030383912.5</v>
      </c>
      <c r="Q125" s="18"/>
      <c r="R125" s="15">
        <v>292720171.17000002</v>
      </c>
      <c r="S125" s="19"/>
      <c r="T125" s="15">
        <f t="shared" si="10"/>
        <v>1323104083.6700001</v>
      </c>
    </row>
    <row r="126" spans="2:20" x14ac:dyDescent="0.25">
      <c r="B126" s="20">
        <v>43132</v>
      </c>
      <c r="C126" s="15">
        <v>743293582.88999999</v>
      </c>
      <c r="D126" s="15">
        <v>678580190.39999998</v>
      </c>
      <c r="E126" s="15">
        <f t="shared" si="11"/>
        <v>1421873773.29</v>
      </c>
      <c r="F126" s="16"/>
      <c r="G126" s="15">
        <v>366326370.87</v>
      </c>
      <c r="H126" s="15">
        <v>71428571.459999993</v>
      </c>
      <c r="I126" s="15">
        <v>0</v>
      </c>
      <c r="J126" s="15">
        <f t="shared" si="7"/>
        <v>437754942.32999998</v>
      </c>
      <c r="K126" s="17"/>
      <c r="L126" s="15">
        <v>310052554.81999993</v>
      </c>
      <c r="M126" s="15">
        <v>247849123.99000001</v>
      </c>
      <c r="N126" s="15">
        <f t="shared" si="8"/>
        <v>557901678.80999994</v>
      </c>
      <c r="O126" s="17"/>
      <c r="P126" s="15">
        <f t="shared" si="9"/>
        <v>995656621.13999987</v>
      </c>
      <c r="Q126" s="18"/>
      <c r="R126" s="15">
        <v>426217152.14999998</v>
      </c>
      <c r="S126" s="19"/>
      <c r="T126" s="15">
        <f t="shared" si="10"/>
        <v>1421873773.29</v>
      </c>
    </row>
    <row r="127" spans="2:20" x14ac:dyDescent="0.25">
      <c r="B127" s="21">
        <v>43160</v>
      </c>
      <c r="C127" s="15">
        <v>709044533.38</v>
      </c>
      <c r="D127" s="15">
        <v>694930992.35000002</v>
      </c>
      <c r="E127" s="15">
        <f t="shared" si="11"/>
        <v>1403975525.73</v>
      </c>
      <c r="F127" s="16"/>
      <c r="G127" s="15">
        <v>366326370.87</v>
      </c>
      <c r="H127" s="15">
        <v>57142857.189999998</v>
      </c>
      <c r="I127" s="15">
        <v>0</v>
      </c>
      <c r="J127" s="15">
        <f t="shared" si="7"/>
        <v>423469228.06</v>
      </c>
      <c r="K127" s="17"/>
      <c r="L127" s="15">
        <v>270895781</v>
      </c>
      <c r="M127" s="15">
        <v>248117385.34</v>
      </c>
      <c r="N127" s="15">
        <f t="shared" si="8"/>
        <v>519013166.34000003</v>
      </c>
      <c r="O127" s="17"/>
      <c r="P127" s="15">
        <f t="shared" si="9"/>
        <v>942482394.4000001</v>
      </c>
      <c r="Q127" s="18"/>
      <c r="R127" s="15">
        <v>461493131.32999998</v>
      </c>
      <c r="S127" s="19"/>
      <c r="T127" s="15">
        <f t="shared" si="10"/>
        <v>1403975525.73</v>
      </c>
    </row>
    <row r="128" spans="2:20" x14ac:dyDescent="0.25">
      <c r="B128" s="22">
        <v>43191</v>
      </c>
      <c r="C128" s="15">
        <v>742089090.63999999</v>
      </c>
      <c r="D128" s="15">
        <v>684617642.16999996</v>
      </c>
      <c r="E128" s="15">
        <f t="shared" si="11"/>
        <v>1426706732.8099999</v>
      </c>
      <c r="F128" s="16"/>
      <c r="G128" s="15">
        <v>364513999.88</v>
      </c>
      <c r="H128" s="15">
        <v>42857142.920000002</v>
      </c>
      <c r="I128" s="15">
        <v>0</v>
      </c>
      <c r="J128" s="15">
        <f t="shared" si="7"/>
        <v>407371142.80000001</v>
      </c>
      <c r="K128" s="17"/>
      <c r="L128" s="15">
        <v>308517880.44999993</v>
      </c>
      <c r="M128" s="15">
        <v>248294065.21000001</v>
      </c>
      <c r="N128" s="15">
        <f t="shared" si="8"/>
        <v>556811945.65999997</v>
      </c>
      <c r="O128" s="17"/>
      <c r="P128" s="15">
        <f t="shared" si="9"/>
        <v>964183088.46000004</v>
      </c>
      <c r="Q128" s="18"/>
      <c r="R128" s="15">
        <v>462523644.35000002</v>
      </c>
      <c r="S128" s="19"/>
      <c r="T128" s="15">
        <f t="shared" si="10"/>
        <v>1426706732.8099999</v>
      </c>
    </row>
    <row r="129" spans="2:20" x14ac:dyDescent="0.25">
      <c r="B129" s="23">
        <v>43221</v>
      </c>
      <c r="C129" s="15">
        <v>842095101.45000005</v>
      </c>
      <c r="D129" s="15">
        <v>710785463.04999995</v>
      </c>
      <c r="E129" s="15">
        <f t="shared" si="11"/>
        <v>1552880564.5</v>
      </c>
      <c r="F129" s="16"/>
      <c r="G129" s="15">
        <v>363594199.94</v>
      </c>
      <c r="H129" s="15">
        <v>14285714.380000001</v>
      </c>
      <c r="I129" s="15">
        <v>0</v>
      </c>
      <c r="J129" s="15">
        <f t="shared" si="7"/>
        <v>377879914.31999999</v>
      </c>
      <c r="K129" s="17"/>
      <c r="L129" s="15">
        <v>288966939.33000004</v>
      </c>
      <c r="M129" s="15">
        <v>248444278.13999999</v>
      </c>
      <c r="N129" s="15">
        <f t="shared" si="8"/>
        <v>537411217.47000003</v>
      </c>
      <c r="O129" s="17"/>
      <c r="P129" s="15">
        <f t="shared" si="9"/>
        <v>915291131.78999996</v>
      </c>
      <c r="Q129" s="18"/>
      <c r="R129" s="15">
        <v>637589432.71000004</v>
      </c>
      <c r="S129" s="19"/>
      <c r="T129" s="15">
        <f>P129+R129</f>
        <v>1552880564.5</v>
      </c>
    </row>
    <row r="130" spans="2:20" x14ac:dyDescent="0.25">
      <c r="B130" s="24">
        <v>43252</v>
      </c>
      <c r="C130" s="15">
        <v>795070426.23000002</v>
      </c>
      <c r="D130" s="15">
        <v>712521345.99000001</v>
      </c>
      <c r="E130" s="15">
        <f t="shared" si="11"/>
        <v>1507591772.22</v>
      </c>
      <c r="F130" s="16"/>
      <c r="G130" s="15">
        <v>363594199.94</v>
      </c>
      <c r="H130" s="15">
        <v>0</v>
      </c>
      <c r="I130" s="15">
        <v>0</v>
      </c>
      <c r="J130" s="15">
        <f t="shared" si="7"/>
        <v>363594199.94</v>
      </c>
      <c r="K130" s="17"/>
      <c r="L130" s="15">
        <v>297695083.62000006</v>
      </c>
      <c r="M130" s="15">
        <v>248546593.56999999</v>
      </c>
      <c r="N130" s="15">
        <f t="shared" si="8"/>
        <v>546241677.19000006</v>
      </c>
      <c r="O130" s="17"/>
      <c r="P130" s="15">
        <f t="shared" si="9"/>
        <v>909835877.13000011</v>
      </c>
      <c r="Q130" s="18"/>
      <c r="R130" s="15">
        <v>597755895.09000003</v>
      </c>
      <c r="S130" s="19"/>
      <c r="T130" s="15">
        <f t="shared" si="10"/>
        <v>1507591772.2200003</v>
      </c>
    </row>
    <row r="131" spans="2:20" x14ac:dyDescent="0.25">
      <c r="B131" s="25">
        <v>43282</v>
      </c>
      <c r="C131" s="15">
        <v>794944808.52999997</v>
      </c>
      <c r="D131" s="15">
        <v>728859031.22000003</v>
      </c>
      <c r="E131" s="15">
        <f t="shared" si="11"/>
        <v>1523803839.75</v>
      </c>
      <c r="F131" s="16"/>
      <c r="G131" s="15">
        <v>362665200.19999999</v>
      </c>
      <c r="H131" s="15">
        <v>0</v>
      </c>
      <c r="I131" s="15">
        <v>0</v>
      </c>
      <c r="J131" s="15">
        <f t="shared" si="7"/>
        <v>362665200.19999999</v>
      </c>
      <c r="K131" s="17"/>
      <c r="L131" s="15">
        <v>299543536.91999996</v>
      </c>
      <c r="M131" s="15">
        <v>248722679.88</v>
      </c>
      <c r="N131" s="15">
        <f t="shared" si="8"/>
        <v>548266216.79999995</v>
      </c>
      <c r="O131" s="17"/>
      <c r="P131" s="15">
        <f t="shared" si="9"/>
        <v>910931417</v>
      </c>
      <c r="Q131" s="18"/>
      <c r="R131" s="15">
        <v>612872422.75</v>
      </c>
      <c r="S131" s="19"/>
      <c r="T131" s="15">
        <f t="shared" si="10"/>
        <v>1523803839.75</v>
      </c>
    </row>
    <row r="132" spans="2:20" x14ac:dyDescent="0.25">
      <c r="B132" s="26">
        <v>43313</v>
      </c>
      <c r="C132" s="15">
        <v>830250705.94000006</v>
      </c>
      <c r="D132" s="15">
        <v>725583612.57000005</v>
      </c>
      <c r="E132" s="15">
        <f t="shared" si="11"/>
        <v>1555834318.5100002</v>
      </c>
      <c r="F132" s="16"/>
      <c r="G132" s="15">
        <v>360779237.16000003</v>
      </c>
      <c r="H132" s="15">
        <v>0</v>
      </c>
      <c r="I132" s="15">
        <v>0</v>
      </c>
      <c r="J132" s="15">
        <f t="shared" si="7"/>
        <v>360779237.16000003</v>
      </c>
      <c r="K132" s="17"/>
      <c r="L132" s="15">
        <v>304660191.15000004</v>
      </c>
      <c r="M132" s="15">
        <v>248886828.56</v>
      </c>
      <c r="N132" s="15">
        <f t="shared" si="8"/>
        <v>553547019.71000004</v>
      </c>
      <c r="O132" s="17"/>
      <c r="P132" s="15">
        <f t="shared" si="9"/>
        <v>914326256.87000012</v>
      </c>
      <c r="Q132" s="18"/>
      <c r="R132" s="15">
        <v>641508061.63999999</v>
      </c>
      <c r="S132" s="19"/>
      <c r="T132" s="15">
        <f t="shared" si="10"/>
        <v>1555834318.5100002</v>
      </c>
    </row>
    <row r="133" spans="2:20" x14ac:dyDescent="0.25">
      <c r="B133" s="27">
        <v>43344</v>
      </c>
      <c r="C133" s="15">
        <v>632056030.52999997</v>
      </c>
      <c r="D133" s="15">
        <v>743422783.85000002</v>
      </c>
      <c r="E133" s="15">
        <f t="shared" si="11"/>
        <v>1375478814.3800001</v>
      </c>
      <c r="F133" s="16"/>
      <c r="G133" s="15">
        <v>360779237.16000003</v>
      </c>
      <c r="H133" s="15">
        <v>0</v>
      </c>
      <c r="I133" s="15">
        <v>0</v>
      </c>
      <c r="J133" s="15">
        <f t="shared" si="7"/>
        <v>360779237.16000003</v>
      </c>
      <c r="K133" s="17"/>
      <c r="L133" s="15">
        <v>315139780.62</v>
      </c>
      <c r="M133" s="15">
        <v>249166879.65000001</v>
      </c>
      <c r="N133" s="15">
        <f t="shared" si="8"/>
        <v>564306660.26999998</v>
      </c>
      <c r="O133" s="17"/>
      <c r="P133" s="15">
        <f>J133+N133</f>
        <v>925085897.43000007</v>
      </c>
      <c r="Q133" s="18"/>
      <c r="R133" s="15">
        <v>450392916.94999999</v>
      </c>
      <c r="S133" s="19"/>
      <c r="T133" s="15">
        <f t="shared" si="10"/>
        <v>1375478814.3800001</v>
      </c>
    </row>
    <row r="134" spans="2:20" x14ac:dyDescent="0.25">
      <c r="B134" s="28">
        <v>43374</v>
      </c>
      <c r="C134" s="15">
        <v>652740355.40999997</v>
      </c>
      <c r="D134" s="15">
        <v>742594137.64999998</v>
      </c>
      <c r="E134" s="15">
        <f t="shared" si="11"/>
        <v>1395334493.0599999</v>
      </c>
      <c r="F134" s="16"/>
      <c r="G134" s="15">
        <v>358855368.41000003</v>
      </c>
      <c r="H134" s="15">
        <v>0</v>
      </c>
      <c r="I134" s="15">
        <v>0</v>
      </c>
      <c r="J134" s="15">
        <f t="shared" ref="J134:J197" si="12">SUM(G134:I134)</f>
        <v>358855368.41000003</v>
      </c>
      <c r="K134" s="17"/>
      <c r="L134" s="15">
        <v>327897681.33999997</v>
      </c>
      <c r="M134" s="15">
        <v>249336508.44999999</v>
      </c>
      <c r="N134" s="15">
        <f t="shared" ref="N134:N197" si="13">L134+M134</f>
        <v>577234189.78999996</v>
      </c>
      <c r="O134" s="17"/>
      <c r="P134" s="15">
        <f t="shared" ref="P134:P197" si="14">J134+N134</f>
        <v>936089558.20000005</v>
      </c>
      <c r="Q134" s="18"/>
      <c r="R134" s="15">
        <v>459244934.86000001</v>
      </c>
      <c r="S134" s="19"/>
      <c r="T134" s="15">
        <f t="shared" ref="T134:T156" si="15">P134+R134</f>
        <v>1395334493.0599999</v>
      </c>
    </row>
    <row r="135" spans="2:20" x14ac:dyDescent="0.25">
      <c r="B135" s="29">
        <v>43405</v>
      </c>
      <c r="C135" s="15">
        <v>651379615.30999994</v>
      </c>
      <c r="D135" s="15">
        <v>740728109.49000001</v>
      </c>
      <c r="E135" s="15">
        <f t="shared" si="11"/>
        <v>1392107724.8</v>
      </c>
      <c r="F135" s="16"/>
      <c r="G135" s="15">
        <v>357878979.92000002</v>
      </c>
      <c r="H135" s="15">
        <v>0</v>
      </c>
      <c r="I135" s="15">
        <v>0</v>
      </c>
      <c r="J135" s="15">
        <f t="shared" si="12"/>
        <v>357878979.92000002</v>
      </c>
      <c r="K135" s="17"/>
      <c r="L135" s="15">
        <v>335033458.09000003</v>
      </c>
      <c r="M135" s="15">
        <v>249452640.38999999</v>
      </c>
      <c r="N135" s="15">
        <f t="shared" si="13"/>
        <v>584486098.48000002</v>
      </c>
      <c r="O135" s="17"/>
      <c r="P135" s="15">
        <f t="shared" si="14"/>
        <v>942365078.4000001</v>
      </c>
      <c r="Q135" s="18"/>
      <c r="R135" s="15">
        <v>449742646.39999998</v>
      </c>
      <c r="S135" s="19"/>
      <c r="T135" s="15">
        <f t="shared" si="15"/>
        <v>1392107724.8000002</v>
      </c>
    </row>
    <row r="136" spans="2:20" x14ac:dyDescent="0.25">
      <c r="B136" s="30">
        <v>43435</v>
      </c>
      <c r="C136" s="15">
        <v>456296564.63</v>
      </c>
      <c r="D136" s="15">
        <v>694172688.16999996</v>
      </c>
      <c r="E136" s="15">
        <f t="shared" si="11"/>
        <v>1150469252.8</v>
      </c>
      <c r="F136" s="16"/>
      <c r="G136" s="15">
        <v>356892827.50999999</v>
      </c>
      <c r="H136" s="15">
        <v>105200000</v>
      </c>
      <c r="I136" s="15">
        <v>0</v>
      </c>
      <c r="J136" s="15">
        <f t="shared" si="12"/>
        <v>462092827.50999999</v>
      </c>
      <c r="K136" s="17"/>
      <c r="L136" s="15">
        <v>220607820</v>
      </c>
      <c r="M136" s="15">
        <v>30174106.329999998</v>
      </c>
      <c r="N136" s="15">
        <f t="shared" si="13"/>
        <v>250781926.32999998</v>
      </c>
      <c r="O136" s="17"/>
      <c r="P136" s="15">
        <f t="shared" si="14"/>
        <v>712874753.83999991</v>
      </c>
      <c r="Q136" s="18"/>
      <c r="R136" s="15">
        <v>437594498.95999998</v>
      </c>
      <c r="S136" s="19"/>
      <c r="T136" s="15">
        <f t="shared" si="15"/>
        <v>1150469252.8</v>
      </c>
    </row>
    <row r="137" spans="2:20" x14ac:dyDescent="0.25">
      <c r="B137" s="14">
        <v>43466</v>
      </c>
      <c r="C137" s="15">
        <v>574254456.79999995</v>
      </c>
      <c r="D137" s="15">
        <v>694172688.16999996</v>
      </c>
      <c r="E137" s="15">
        <f t="shared" si="11"/>
        <v>1268427144.9699998</v>
      </c>
      <c r="F137" s="16"/>
      <c r="G137" s="15">
        <v>355896815.61000001</v>
      </c>
      <c r="H137" s="15">
        <v>96433333.329999998</v>
      </c>
      <c r="I137" s="15">
        <v>0</v>
      </c>
      <c r="J137" s="15">
        <f t="shared" si="12"/>
        <v>452330148.94</v>
      </c>
      <c r="K137" s="17"/>
      <c r="L137" s="15">
        <v>183177113.16999999</v>
      </c>
      <c r="M137" s="15">
        <v>30302023.989999998</v>
      </c>
      <c r="N137" s="15">
        <f t="shared" si="13"/>
        <v>213479137.16</v>
      </c>
      <c r="O137" s="17"/>
      <c r="P137" s="15">
        <f t="shared" si="14"/>
        <v>665809286.10000002</v>
      </c>
      <c r="Q137" s="18"/>
      <c r="R137" s="15">
        <v>602617858.87</v>
      </c>
      <c r="S137" s="19"/>
      <c r="T137" s="15">
        <f t="shared" si="15"/>
        <v>1268427144.97</v>
      </c>
    </row>
    <row r="138" spans="2:20" x14ac:dyDescent="0.25">
      <c r="B138" s="20">
        <v>43497</v>
      </c>
      <c r="C138" s="15">
        <v>650830304.38</v>
      </c>
      <c r="D138" s="15">
        <v>695280765.51999998</v>
      </c>
      <c r="E138" s="15">
        <f t="shared" si="11"/>
        <v>1346111069.9000001</v>
      </c>
      <c r="F138" s="16"/>
      <c r="G138" s="15">
        <v>354890842.79999995</v>
      </c>
      <c r="H138" s="15">
        <v>87666666.659999996</v>
      </c>
      <c r="I138" s="15">
        <v>0</v>
      </c>
      <c r="J138" s="15">
        <f t="shared" si="12"/>
        <v>442557509.45999992</v>
      </c>
      <c r="K138" s="17"/>
      <c r="L138" s="15">
        <v>164300608.84</v>
      </c>
      <c r="M138" s="15">
        <v>30428435.399999999</v>
      </c>
      <c r="N138" s="15">
        <f t="shared" si="13"/>
        <v>194729044.24000001</v>
      </c>
      <c r="O138" s="17"/>
      <c r="P138" s="15">
        <f t="shared" si="14"/>
        <v>637286553.69999993</v>
      </c>
      <c r="Q138" s="18"/>
      <c r="R138" s="15">
        <v>708824516.20000005</v>
      </c>
      <c r="S138" s="19"/>
      <c r="T138" s="15">
        <f t="shared" si="15"/>
        <v>1346111069.9000001</v>
      </c>
    </row>
    <row r="139" spans="2:20" x14ac:dyDescent="0.25">
      <c r="B139" s="21">
        <v>43525</v>
      </c>
      <c r="C139" s="15">
        <v>666054889.41999996</v>
      </c>
      <c r="D139" s="15">
        <v>667074545.07000005</v>
      </c>
      <c r="E139" s="15">
        <f t="shared" si="11"/>
        <v>1333129434.49</v>
      </c>
      <c r="F139" s="16"/>
      <c r="G139" s="15">
        <v>354890842.80000001</v>
      </c>
      <c r="H139" s="15">
        <v>78899999.989999995</v>
      </c>
      <c r="I139" s="15">
        <v>0</v>
      </c>
      <c r="J139" s="15">
        <f t="shared" si="12"/>
        <v>433790842.79000002</v>
      </c>
      <c r="K139" s="17"/>
      <c r="L139" s="15">
        <v>154330417.54999998</v>
      </c>
      <c r="M139" s="15">
        <v>30645242.800000001</v>
      </c>
      <c r="N139" s="15">
        <f t="shared" si="13"/>
        <v>184975660.34999999</v>
      </c>
      <c r="O139" s="17"/>
      <c r="P139" s="15">
        <f t="shared" si="14"/>
        <v>618766503.13999999</v>
      </c>
      <c r="Q139" s="18"/>
      <c r="R139" s="15">
        <v>714362931.35000002</v>
      </c>
      <c r="S139" s="19"/>
      <c r="T139" s="15">
        <f t="shared" si="15"/>
        <v>1333129434.49</v>
      </c>
    </row>
    <row r="140" spans="2:20" x14ac:dyDescent="0.25">
      <c r="B140" s="22">
        <v>43556</v>
      </c>
      <c r="C140" s="15">
        <v>701137058.19000006</v>
      </c>
      <c r="D140" s="15">
        <v>667241276.65999997</v>
      </c>
      <c r="E140" s="15">
        <f t="shared" si="11"/>
        <v>1368378334.8499999</v>
      </c>
      <c r="F140" s="16"/>
      <c r="G140" s="15">
        <v>352848618.29000002</v>
      </c>
      <c r="H140" s="15">
        <v>70133333.319999993</v>
      </c>
      <c r="I140" s="15">
        <v>0</v>
      </c>
      <c r="J140" s="15">
        <f t="shared" si="12"/>
        <v>422981951.61000001</v>
      </c>
      <c r="K140" s="17"/>
      <c r="L140" s="15">
        <v>151231183.19</v>
      </c>
      <c r="M140" s="15">
        <v>30778293.210000001</v>
      </c>
      <c r="N140" s="15">
        <f t="shared" si="13"/>
        <v>182009476.40000001</v>
      </c>
      <c r="O140" s="17"/>
      <c r="P140" s="15">
        <f t="shared" si="14"/>
        <v>604991428.00999999</v>
      </c>
      <c r="Q140" s="18"/>
      <c r="R140" s="15">
        <v>763386906.84000003</v>
      </c>
      <c r="S140" s="19"/>
      <c r="T140" s="15">
        <f t="shared" si="15"/>
        <v>1368378334.8499999</v>
      </c>
    </row>
    <row r="141" spans="2:20" x14ac:dyDescent="0.25">
      <c r="B141" s="23">
        <v>43586</v>
      </c>
      <c r="C141" s="15">
        <v>787812374.97000003</v>
      </c>
      <c r="D141" s="15">
        <v>667649040.5</v>
      </c>
      <c r="E141" s="15">
        <f t="shared" si="11"/>
        <v>1455461415.47</v>
      </c>
      <c r="F141" s="16"/>
      <c r="G141" s="15">
        <v>351812162.16000003</v>
      </c>
      <c r="H141" s="15">
        <v>61366666.649999999</v>
      </c>
      <c r="I141" s="15">
        <v>0</v>
      </c>
      <c r="J141" s="15">
        <f t="shared" si="12"/>
        <v>413178828.81</v>
      </c>
      <c r="K141" s="17"/>
      <c r="L141" s="15">
        <v>152574331.84999999</v>
      </c>
      <c r="M141" s="15">
        <v>30994044.100000001</v>
      </c>
      <c r="N141" s="15">
        <f t="shared" si="13"/>
        <v>183568375.94999999</v>
      </c>
      <c r="O141" s="17"/>
      <c r="P141" s="15">
        <f t="shared" si="14"/>
        <v>596747204.75999999</v>
      </c>
      <c r="Q141" s="18"/>
      <c r="R141" s="15">
        <v>858714210.71000004</v>
      </c>
      <c r="S141" s="19"/>
      <c r="T141" s="15">
        <f t="shared" si="15"/>
        <v>1455461415.47</v>
      </c>
    </row>
    <row r="142" spans="2:20" x14ac:dyDescent="0.25">
      <c r="B142" s="24">
        <v>43617</v>
      </c>
      <c r="C142" s="15">
        <v>857733971.63</v>
      </c>
      <c r="D142" s="15">
        <v>670669307.85000002</v>
      </c>
      <c r="E142" s="15">
        <f t="shared" si="11"/>
        <v>1528403279.48</v>
      </c>
      <c r="F142" s="16"/>
      <c r="G142" s="15">
        <v>351812162.15999997</v>
      </c>
      <c r="H142" s="15">
        <v>52599999.979999997</v>
      </c>
      <c r="I142" s="15">
        <v>0</v>
      </c>
      <c r="J142" s="15">
        <f t="shared" si="12"/>
        <v>404412162.13999999</v>
      </c>
      <c r="K142" s="17"/>
      <c r="L142" s="15">
        <v>142837866.38</v>
      </c>
      <c r="M142" s="15">
        <v>31101189.440000001</v>
      </c>
      <c r="N142" s="15">
        <f t="shared" si="13"/>
        <v>173939055.81999999</v>
      </c>
      <c r="O142" s="17"/>
      <c r="P142" s="15">
        <f t="shared" si="14"/>
        <v>578351217.96000004</v>
      </c>
      <c r="Q142" s="18"/>
      <c r="R142" s="15">
        <v>950052061.51999998</v>
      </c>
      <c r="S142" s="19"/>
      <c r="T142" s="15">
        <f t="shared" si="15"/>
        <v>1528403279.48</v>
      </c>
    </row>
    <row r="143" spans="2:20" x14ac:dyDescent="0.25">
      <c r="B143" s="25">
        <v>43647</v>
      </c>
      <c r="C143" s="15">
        <v>761451899.15999997</v>
      </c>
      <c r="D143" s="15">
        <v>677083683.39999998</v>
      </c>
      <c r="E143" s="15">
        <f t="shared" si="11"/>
        <v>1438535582.5599999</v>
      </c>
      <c r="F143" s="16"/>
      <c r="G143" s="15">
        <v>349708053.94999999</v>
      </c>
      <c r="H143" s="15">
        <v>0</v>
      </c>
      <c r="I143" s="15">
        <v>0</v>
      </c>
      <c r="J143" s="15">
        <f t="shared" si="12"/>
        <v>349708053.94999999</v>
      </c>
      <c r="K143" s="17"/>
      <c r="L143" s="15">
        <v>147081196.84</v>
      </c>
      <c r="M143" s="15">
        <v>31301814.489999998</v>
      </c>
      <c r="N143" s="15">
        <f t="shared" si="13"/>
        <v>178383011.33000001</v>
      </c>
      <c r="O143" s="17"/>
      <c r="P143" s="15">
        <f t="shared" si="14"/>
        <v>528091065.27999997</v>
      </c>
      <c r="Q143" s="18"/>
      <c r="R143" s="15">
        <v>910444517.27999997</v>
      </c>
      <c r="S143" s="19"/>
      <c r="T143" s="15">
        <f t="shared" si="15"/>
        <v>1438535582.5599999</v>
      </c>
    </row>
    <row r="144" spans="2:20" x14ac:dyDescent="0.25">
      <c r="B144" s="26">
        <v>43678</v>
      </c>
      <c r="C144" s="15">
        <v>802321338.64999998</v>
      </c>
      <c r="D144" s="15">
        <v>681985877.75999999</v>
      </c>
      <c r="E144" s="15">
        <f t="shared" si="11"/>
        <v>1484307216.4099998</v>
      </c>
      <c r="F144" s="16"/>
      <c r="G144" s="15">
        <v>349708053.94999999</v>
      </c>
      <c r="H144" s="15">
        <v>0</v>
      </c>
      <c r="I144" s="15">
        <v>0</v>
      </c>
      <c r="J144" s="15">
        <f t="shared" si="12"/>
        <v>349708053.94999999</v>
      </c>
      <c r="K144" s="17"/>
      <c r="L144" s="15">
        <v>149233313.39999998</v>
      </c>
      <c r="M144" s="15">
        <v>31392579.329999998</v>
      </c>
      <c r="N144" s="15">
        <f t="shared" si="13"/>
        <v>180625892.72999996</v>
      </c>
      <c r="O144" s="17"/>
      <c r="P144" s="15">
        <f t="shared" si="14"/>
        <v>530333946.67999995</v>
      </c>
      <c r="Q144" s="18"/>
      <c r="R144" s="15">
        <v>953973269.73000002</v>
      </c>
      <c r="S144" s="19"/>
      <c r="T144" s="15">
        <f t="shared" si="15"/>
        <v>1484307216.4099998</v>
      </c>
    </row>
    <row r="145" spans="2:21" x14ac:dyDescent="0.25">
      <c r="B145" s="27">
        <v>43709</v>
      </c>
      <c r="C145" s="15">
        <v>810573290.55999994</v>
      </c>
      <c r="D145" s="15">
        <v>689187393.60000002</v>
      </c>
      <c r="E145" s="15">
        <f t="shared" si="11"/>
        <v>1499760684.1599998</v>
      </c>
      <c r="F145" s="16"/>
      <c r="G145" s="15">
        <v>347561654.10000002</v>
      </c>
      <c r="H145" s="15">
        <v>0</v>
      </c>
      <c r="I145" s="15">
        <v>0</v>
      </c>
      <c r="J145" s="15">
        <f t="shared" si="12"/>
        <v>347561654.10000002</v>
      </c>
      <c r="K145" s="17"/>
      <c r="L145" s="15">
        <v>147877046.13</v>
      </c>
      <c r="M145" s="15">
        <v>31627903.960000001</v>
      </c>
      <c r="N145" s="15">
        <f t="shared" si="13"/>
        <v>179504950.09</v>
      </c>
      <c r="O145" s="17"/>
      <c r="P145" s="15">
        <f t="shared" si="14"/>
        <v>527066604.19000006</v>
      </c>
      <c r="Q145" s="18"/>
      <c r="R145" s="15">
        <v>972694079.97000003</v>
      </c>
      <c r="S145" s="19"/>
      <c r="T145" s="15">
        <f t="shared" si="15"/>
        <v>1499760684.1600001</v>
      </c>
    </row>
    <row r="146" spans="2:21" x14ac:dyDescent="0.25">
      <c r="B146" s="28">
        <v>43739</v>
      </c>
      <c r="C146" s="15">
        <v>817992461.40999997</v>
      </c>
      <c r="D146" s="15">
        <v>708946954.60000002</v>
      </c>
      <c r="E146" s="15">
        <f t="shared" si="11"/>
        <v>1526939416.01</v>
      </c>
      <c r="F146" s="16"/>
      <c r="G146" s="15">
        <v>346472328.68000001</v>
      </c>
      <c r="H146" s="15">
        <v>0</v>
      </c>
      <c r="I146" s="15">
        <v>0</v>
      </c>
      <c r="J146" s="15">
        <f t="shared" si="12"/>
        <v>346472328.68000001</v>
      </c>
      <c r="K146" s="17"/>
      <c r="L146" s="15">
        <v>132591652.56999999</v>
      </c>
      <c r="M146" s="15">
        <v>31640727.149999999</v>
      </c>
      <c r="N146" s="15">
        <f t="shared" si="13"/>
        <v>164232379.72</v>
      </c>
      <c r="O146" s="17"/>
      <c r="P146" s="15">
        <f t="shared" si="14"/>
        <v>510704708.39999998</v>
      </c>
      <c r="Q146" s="18"/>
      <c r="R146" s="15">
        <v>1016234707.61</v>
      </c>
      <c r="S146" s="19"/>
      <c r="T146" s="15">
        <f t="shared" si="15"/>
        <v>1526939416.01</v>
      </c>
    </row>
    <row r="147" spans="2:21" x14ac:dyDescent="0.25">
      <c r="B147" s="29">
        <v>43770</v>
      </c>
      <c r="C147" s="15">
        <v>786620085.55999994</v>
      </c>
      <c r="D147" s="15">
        <v>748447255.08000004</v>
      </c>
      <c r="E147" s="15">
        <f t="shared" si="11"/>
        <v>1535067340.6399999</v>
      </c>
      <c r="F147" s="16"/>
      <c r="G147" s="15">
        <v>346472328.68000001</v>
      </c>
      <c r="H147" s="15">
        <v>0</v>
      </c>
      <c r="I147" s="15">
        <v>0</v>
      </c>
      <c r="J147" s="15">
        <f t="shared" si="12"/>
        <v>346472328.68000001</v>
      </c>
      <c r="K147" s="17"/>
      <c r="L147" s="15">
        <v>159998114.05000001</v>
      </c>
      <c r="M147" s="15">
        <v>31846824.41</v>
      </c>
      <c r="N147" s="15">
        <f t="shared" si="13"/>
        <v>191844938.46000001</v>
      </c>
      <c r="O147" s="17"/>
      <c r="P147" s="15">
        <f t="shared" si="14"/>
        <v>538317267.13999999</v>
      </c>
      <c r="Q147" s="18"/>
      <c r="R147" s="15">
        <v>996750073.5</v>
      </c>
      <c r="S147" s="19"/>
      <c r="T147" s="15">
        <f t="shared" si="15"/>
        <v>1535067340.6399999</v>
      </c>
    </row>
    <row r="148" spans="2:21" x14ac:dyDescent="0.25">
      <c r="B148" s="30">
        <v>43800</v>
      </c>
      <c r="C148" s="15">
        <v>620011752.46000004</v>
      </c>
      <c r="D148" s="15">
        <v>743847810.97000003</v>
      </c>
      <c r="E148" s="15">
        <f t="shared" si="11"/>
        <v>1363859563.4300001</v>
      </c>
      <c r="F148" s="16"/>
      <c r="G148" s="15">
        <v>344260890.77999997</v>
      </c>
      <c r="H148" s="15">
        <v>0</v>
      </c>
      <c r="I148" s="15">
        <v>0</v>
      </c>
      <c r="J148" s="15">
        <f t="shared" si="12"/>
        <v>344260890.77999997</v>
      </c>
      <c r="K148" s="17"/>
      <c r="L148" s="15">
        <v>209277358.34</v>
      </c>
      <c r="M148" s="15">
        <v>31990445.600000001</v>
      </c>
      <c r="N148" s="15">
        <f t="shared" si="13"/>
        <v>241267803.94</v>
      </c>
      <c r="O148" s="17"/>
      <c r="P148" s="15">
        <f t="shared" si="14"/>
        <v>585528694.72000003</v>
      </c>
      <c r="Q148" s="18"/>
      <c r="R148" s="15">
        <v>778330868.71000004</v>
      </c>
      <c r="S148" s="19"/>
      <c r="T148" s="15">
        <f t="shared" si="15"/>
        <v>1363859563.4300001</v>
      </c>
    </row>
    <row r="149" spans="2:21" x14ac:dyDescent="0.25">
      <c r="B149" s="14">
        <v>43831</v>
      </c>
      <c r="C149" s="15">
        <v>735472532.41999996</v>
      </c>
      <c r="D149" s="15">
        <v>758719199.04999995</v>
      </c>
      <c r="E149" s="15">
        <f t="shared" si="11"/>
        <v>1494191731.4699998</v>
      </c>
      <c r="F149" s="16"/>
      <c r="G149" s="15">
        <v>344260890.77999997</v>
      </c>
      <c r="H149" s="15">
        <v>0</v>
      </c>
      <c r="I149" s="15">
        <v>0</v>
      </c>
      <c r="J149" s="15">
        <f t="shared" si="12"/>
        <v>344260890.77999997</v>
      </c>
      <c r="K149" s="17"/>
      <c r="L149" s="15">
        <v>188975429.13999999</v>
      </c>
      <c r="M149" s="15">
        <v>32218109.809999999</v>
      </c>
      <c r="N149" s="15">
        <f t="shared" si="13"/>
        <v>221193538.94999999</v>
      </c>
      <c r="O149" s="17"/>
      <c r="P149" s="15">
        <f t="shared" si="14"/>
        <v>565454429.73000002</v>
      </c>
      <c r="Q149" s="18"/>
      <c r="R149" s="15">
        <v>928737301.74000001</v>
      </c>
      <c r="S149" s="19"/>
      <c r="T149" s="15">
        <f t="shared" si="15"/>
        <v>1494191731.47</v>
      </c>
    </row>
    <row r="150" spans="2:21" x14ac:dyDescent="0.25">
      <c r="B150" s="20">
        <v>43862</v>
      </c>
      <c r="C150" s="15">
        <v>764299010.63999999</v>
      </c>
      <c r="D150" s="15">
        <v>755043975.28999996</v>
      </c>
      <c r="E150" s="15">
        <f t="shared" si="11"/>
        <v>1519342985.9299998</v>
      </c>
      <c r="F150" s="16"/>
      <c r="G150" s="15">
        <v>344260890.77999997</v>
      </c>
      <c r="H150" s="15">
        <v>0</v>
      </c>
      <c r="I150" s="15">
        <v>0</v>
      </c>
      <c r="J150" s="15">
        <f t="shared" si="12"/>
        <v>344260890.77999997</v>
      </c>
      <c r="K150" s="17"/>
      <c r="L150" s="15">
        <v>156610305</v>
      </c>
      <c r="M150" s="15">
        <v>32385852.48</v>
      </c>
      <c r="N150" s="15">
        <f t="shared" si="13"/>
        <v>188996157.47999999</v>
      </c>
      <c r="O150" s="17"/>
      <c r="P150" s="15">
        <f t="shared" si="14"/>
        <v>533257048.25999999</v>
      </c>
      <c r="Q150" s="18"/>
      <c r="R150" s="15">
        <v>986085937.66999996</v>
      </c>
      <c r="S150" s="19"/>
      <c r="T150" s="15">
        <f t="shared" si="15"/>
        <v>1519342985.9299998</v>
      </c>
    </row>
    <row r="151" spans="2:21" x14ac:dyDescent="0.25">
      <c r="B151" s="21">
        <v>43891</v>
      </c>
      <c r="C151" s="15">
        <v>711767069.04999995</v>
      </c>
      <c r="D151" s="15">
        <v>743256593.48000002</v>
      </c>
      <c r="E151" s="15">
        <f t="shared" si="11"/>
        <v>1455023662.53</v>
      </c>
      <c r="F151" s="16"/>
      <c r="G151" s="15">
        <v>340860108.88</v>
      </c>
      <c r="H151" s="15">
        <v>0</v>
      </c>
      <c r="I151" s="15">
        <v>0</v>
      </c>
      <c r="J151" s="15">
        <f t="shared" si="12"/>
        <v>340860108.88</v>
      </c>
      <c r="K151" s="17"/>
      <c r="L151" s="15">
        <v>145743260.47999999</v>
      </c>
      <c r="M151" s="15">
        <v>32533303.84</v>
      </c>
      <c r="N151" s="15">
        <f t="shared" si="13"/>
        <v>178276564.31999999</v>
      </c>
      <c r="O151" s="17"/>
      <c r="P151" s="15">
        <f t="shared" si="14"/>
        <v>519136673.19999999</v>
      </c>
      <c r="Q151" s="18"/>
      <c r="R151" s="15">
        <v>935886989.33000004</v>
      </c>
      <c r="S151" s="19"/>
      <c r="T151" s="15">
        <f t="shared" si="15"/>
        <v>1455023662.53</v>
      </c>
    </row>
    <row r="152" spans="2:21" x14ac:dyDescent="0.25">
      <c r="B152" s="22">
        <v>43922</v>
      </c>
      <c r="C152" s="15">
        <v>718969911.38</v>
      </c>
      <c r="D152" s="15">
        <v>796236215.40999997</v>
      </c>
      <c r="E152" s="15">
        <f t="shared" si="11"/>
        <v>1515206126.79</v>
      </c>
      <c r="F152" s="16"/>
      <c r="G152" s="15">
        <v>339703767.98000002</v>
      </c>
      <c r="H152" s="15">
        <v>0</v>
      </c>
      <c r="I152" s="15">
        <v>0</v>
      </c>
      <c r="J152" s="15">
        <f t="shared" si="12"/>
        <v>339703767.98000002</v>
      </c>
      <c r="K152" s="17"/>
      <c r="L152" s="15">
        <v>162280594.63</v>
      </c>
      <c r="M152" s="15">
        <v>32555945.550000001</v>
      </c>
      <c r="N152" s="15">
        <f t="shared" si="13"/>
        <v>194836540.18000001</v>
      </c>
      <c r="O152" s="17"/>
      <c r="P152" s="15">
        <f t="shared" si="14"/>
        <v>534540308.16000003</v>
      </c>
      <c r="Q152" s="18"/>
      <c r="R152" s="15">
        <v>980665818.63</v>
      </c>
      <c r="S152" s="19"/>
      <c r="T152" s="15">
        <f t="shared" si="15"/>
        <v>1515206126.79</v>
      </c>
    </row>
    <row r="153" spans="2:21" x14ac:dyDescent="0.25">
      <c r="B153" s="23">
        <v>43952</v>
      </c>
      <c r="C153" s="15">
        <v>732673316.08000004</v>
      </c>
      <c r="D153" s="15">
        <v>815293972.61000001</v>
      </c>
      <c r="E153" s="15">
        <f t="shared" si="11"/>
        <v>1547967288.6900001</v>
      </c>
      <c r="F153" s="16"/>
      <c r="G153" s="15">
        <v>339703767.98000002</v>
      </c>
      <c r="H153" s="15">
        <v>0</v>
      </c>
      <c r="I153" s="15">
        <v>0</v>
      </c>
      <c r="J153" s="15">
        <f t="shared" si="12"/>
        <v>339703767.98000002</v>
      </c>
      <c r="K153" s="17"/>
      <c r="L153" s="15">
        <v>147552955.77000001</v>
      </c>
      <c r="M153" s="15">
        <v>32564315.23</v>
      </c>
      <c r="N153" s="15">
        <f t="shared" si="13"/>
        <v>180117271</v>
      </c>
      <c r="O153" s="17"/>
      <c r="P153" s="15">
        <f t="shared" si="14"/>
        <v>519821038.98000002</v>
      </c>
      <c r="Q153" s="18"/>
      <c r="R153" s="15">
        <v>1028146249.71</v>
      </c>
      <c r="S153" s="19"/>
      <c r="T153" s="15">
        <f t="shared" si="15"/>
        <v>1547967288.6900001</v>
      </c>
    </row>
    <row r="154" spans="2:21" x14ac:dyDescent="0.25">
      <c r="B154" s="24">
        <v>43983</v>
      </c>
      <c r="C154" s="15">
        <v>780350547.25999999</v>
      </c>
      <c r="D154" s="15">
        <v>858178617.26999998</v>
      </c>
      <c r="E154" s="15">
        <f t="shared" si="11"/>
        <v>1638529164.53</v>
      </c>
      <c r="F154" s="16"/>
      <c r="G154" s="15">
        <v>341733315.85000002</v>
      </c>
      <c r="H154" s="15">
        <v>0</v>
      </c>
      <c r="I154" s="15">
        <v>50780967.439999998</v>
      </c>
      <c r="J154" s="15">
        <f t="shared" si="12"/>
        <v>392514283.29000002</v>
      </c>
      <c r="K154" s="17"/>
      <c r="L154" s="15">
        <v>171569285.35000002</v>
      </c>
      <c r="M154" s="15">
        <v>32568897.48</v>
      </c>
      <c r="N154" s="15">
        <f t="shared" si="13"/>
        <v>204138182.83000001</v>
      </c>
      <c r="O154" s="17"/>
      <c r="P154" s="15">
        <f t="shared" si="14"/>
        <v>596652466.12</v>
      </c>
      <c r="Q154" s="18"/>
      <c r="R154" s="15">
        <v>1041876698.41</v>
      </c>
      <c r="S154" s="19"/>
      <c r="T154" s="15">
        <f t="shared" si="15"/>
        <v>1638529164.53</v>
      </c>
    </row>
    <row r="155" spans="2:21" x14ac:dyDescent="0.25">
      <c r="B155" s="25">
        <v>44013</v>
      </c>
      <c r="C155" s="15">
        <v>826732992.25</v>
      </c>
      <c r="D155" s="15">
        <v>857887771.38</v>
      </c>
      <c r="E155" s="15">
        <f t="shared" si="11"/>
        <v>1684620763.6300001</v>
      </c>
      <c r="F155" s="16"/>
      <c r="G155" s="15">
        <v>344638796.54999995</v>
      </c>
      <c r="H155" s="15">
        <v>0</v>
      </c>
      <c r="I155" s="15">
        <v>46684106.979999997</v>
      </c>
      <c r="J155" s="15">
        <f t="shared" si="12"/>
        <v>391322903.52999997</v>
      </c>
      <c r="K155" s="17"/>
      <c r="L155" s="15">
        <v>171482011.03</v>
      </c>
      <c r="M155" s="15">
        <v>32570926.030000001</v>
      </c>
      <c r="N155" s="15">
        <f t="shared" si="13"/>
        <v>204052937.06</v>
      </c>
      <c r="O155" s="17"/>
      <c r="P155" s="15">
        <f t="shared" si="14"/>
        <v>595375840.58999991</v>
      </c>
      <c r="Q155" s="18"/>
      <c r="R155" s="15">
        <v>1089244923.04</v>
      </c>
      <c r="S155" s="19"/>
      <c r="T155" s="15">
        <f t="shared" si="15"/>
        <v>1684620763.6299999</v>
      </c>
      <c r="U155" s="1"/>
    </row>
    <row r="156" spans="2:21" x14ac:dyDescent="0.25">
      <c r="B156" s="26">
        <v>44044</v>
      </c>
      <c r="C156" s="15">
        <v>829925542.23000002</v>
      </c>
      <c r="D156" s="15">
        <v>862684572.88999999</v>
      </c>
      <c r="E156" s="15">
        <f t="shared" si="11"/>
        <v>1692610115.1199999</v>
      </c>
      <c r="F156" s="16"/>
      <c r="G156" s="15">
        <v>339125542.78000003</v>
      </c>
      <c r="H156" s="15">
        <v>0</v>
      </c>
      <c r="I156" s="15">
        <v>42520177.189999998</v>
      </c>
      <c r="J156" s="15">
        <f t="shared" si="12"/>
        <v>381645719.97000003</v>
      </c>
      <c r="K156" s="17"/>
      <c r="L156" s="15">
        <v>164734345.74000001</v>
      </c>
      <c r="M156" s="15">
        <v>32573324.100000001</v>
      </c>
      <c r="N156" s="15">
        <f t="shared" si="13"/>
        <v>197307669.84</v>
      </c>
      <c r="O156" s="17"/>
      <c r="P156" s="15">
        <f t="shared" si="14"/>
        <v>578953389.81000006</v>
      </c>
      <c r="Q156" s="18"/>
      <c r="R156" s="15">
        <v>1113656725.3099999</v>
      </c>
      <c r="S156" s="19"/>
      <c r="T156" s="15">
        <f t="shared" si="15"/>
        <v>1692610115.1199999</v>
      </c>
      <c r="U156" s="1"/>
    </row>
    <row r="157" spans="2:21" x14ac:dyDescent="0.25">
      <c r="B157" s="27">
        <v>44075</v>
      </c>
      <c r="C157" s="15">
        <v>842443971.8900001</v>
      </c>
      <c r="D157" s="15">
        <v>873947488.53999996</v>
      </c>
      <c r="E157" s="15">
        <f t="shared" si="11"/>
        <v>1716391460.4300001</v>
      </c>
      <c r="F157" s="16"/>
      <c r="G157" s="15">
        <v>333746288.85000002</v>
      </c>
      <c r="H157" s="15">
        <v>0</v>
      </c>
      <c r="I157" s="15">
        <v>42520177.189999998</v>
      </c>
      <c r="J157" s="15">
        <f t="shared" si="12"/>
        <v>376266466.04000002</v>
      </c>
      <c r="K157" s="17"/>
      <c r="L157" s="15">
        <v>161372621.43000001</v>
      </c>
      <c r="M157" s="15">
        <v>28979172.039999999</v>
      </c>
      <c r="N157" s="15">
        <f t="shared" si="13"/>
        <v>190351793.47</v>
      </c>
      <c r="O157" s="17"/>
      <c r="P157" s="15">
        <f t="shared" si="14"/>
        <v>566618259.50999999</v>
      </c>
      <c r="Q157" s="18"/>
      <c r="R157" s="15">
        <v>1149773200.9200001</v>
      </c>
      <c r="S157" s="19"/>
      <c r="T157" s="15">
        <f>R157+P157</f>
        <v>1716391460.4300001</v>
      </c>
      <c r="U157" s="1"/>
    </row>
    <row r="158" spans="2:21" x14ac:dyDescent="0.25">
      <c r="B158" s="28">
        <v>44105</v>
      </c>
      <c r="C158" s="15">
        <v>857127320.32000005</v>
      </c>
      <c r="D158" s="15">
        <v>880902021.19000006</v>
      </c>
      <c r="E158" s="15">
        <f t="shared" si="11"/>
        <v>1738029341.5100002</v>
      </c>
      <c r="F158" s="16"/>
      <c r="G158" s="15">
        <v>333746288.85000002</v>
      </c>
      <c r="H158" s="15">
        <v>0</v>
      </c>
      <c r="I158" s="15">
        <v>38339948.689999998</v>
      </c>
      <c r="J158" s="15">
        <f t="shared" si="12"/>
        <v>372086237.54000002</v>
      </c>
      <c r="K158" s="17"/>
      <c r="L158" s="15">
        <v>146136206.69</v>
      </c>
      <c r="M158" s="15">
        <v>29140236.960000001</v>
      </c>
      <c r="N158" s="15">
        <f t="shared" si="13"/>
        <v>175276443.65000001</v>
      </c>
      <c r="O158" s="17"/>
      <c r="P158" s="15">
        <f t="shared" si="14"/>
        <v>547362681.19000006</v>
      </c>
      <c r="Q158" s="18"/>
      <c r="R158" s="15">
        <v>1190666660.3199999</v>
      </c>
      <c r="S158" s="19"/>
      <c r="T158" s="15">
        <f>R158+P158</f>
        <v>1738029341.51</v>
      </c>
    </row>
    <row r="159" spans="2:21" x14ac:dyDescent="0.25">
      <c r="B159" s="29">
        <v>44136</v>
      </c>
      <c r="C159" s="15">
        <v>827682097.27999997</v>
      </c>
      <c r="D159" s="15">
        <v>892532832.51999998</v>
      </c>
      <c r="E159" s="15">
        <f>SUM(C159:D159)</f>
        <v>1720214929.8</v>
      </c>
      <c r="F159" s="16"/>
      <c r="G159" s="15">
        <v>331279056.85999995</v>
      </c>
      <c r="H159" s="15">
        <v>0</v>
      </c>
      <c r="I159" s="15">
        <v>34157556.229999997</v>
      </c>
      <c r="J159" s="15">
        <f t="shared" si="12"/>
        <v>365436613.08999997</v>
      </c>
      <c r="K159" s="17"/>
      <c r="L159" s="15">
        <v>147693450.96000001</v>
      </c>
      <c r="M159" s="15">
        <v>29267340.02</v>
      </c>
      <c r="N159" s="15">
        <f t="shared" si="13"/>
        <v>176960790.98000002</v>
      </c>
      <c r="O159" s="17"/>
      <c r="P159" s="15">
        <f t="shared" si="14"/>
        <v>542397404.06999993</v>
      </c>
      <c r="Q159" s="18"/>
      <c r="R159" s="15">
        <v>1177817525.73</v>
      </c>
      <c r="S159" s="19"/>
      <c r="T159" s="15">
        <f>R159+P159</f>
        <v>1720214929.8</v>
      </c>
    </row>
    <row r="160" spans="2:21" x14ac:dyDescent="0.25">
      <c r="B160" s="30">
        <v>44166</v>
      </c>
      <c r="C160" s="15">
        <v>784170689.75999999</v>
      </c>
      <c r="D160" s="15">
        <v>762561758.80999994</v>
      </c>
      <c r="E160" s="15">
        <f t="shared" ref="E160:E197" si="16">SUM(C160:D160)</f>
        <v>1546732448.5699999</v>
      </c>
      <c r="F160" s="16"/>
      <c r="G160" s="15">
        <v>330026905.88</v>
      </c>
      <c r="H160" s="15">
        <v>0</v>
      </c>
      <c r="I160" s="15">
        <v>34157556.229999997</v>
      </c>
      <c r="J160" s="15">
        <f t="shared" si="12"/>
        <v>364184462.11000001</v>
      </c>
      <c r="K160" s="17"/>
      <c r="L160" s="15">
        <v>188045058.24000001</v>
      </c>
      <c r="M160" s="15">
        <v>28825507.77</v>
      </c>
      <c r="N160" s="15">
        <f t="shared" si="13"/>
        <v>216870566.01000002</v>
      </c>
      <c r="O160" s="17"/>
      <c r="P160" s="15">
        <f t="shared" si="14"/>
        <v>581055028.12</v>
      </c>
      <c r="Q160" s="18"/>
      <c r="R160" s="15">
        <v>965677420.45000005</v>
      </c>
      <c r="S160" s="19"/>
      <c r="T160" s="15">
        <f t="shared" ref="T160:T197" si="17">R160+P160</f>
        <v>1546732448.5700002</v>
      </c>
    </row>
    <row r="161" spans="2:21" x14ac:dyDescent="0.25">
      <c r="B161" s="14">
        <v>44197</v>
      </c>
      <c r="C161" s="15">
        <v>860624254.19999993</v>
      </c>
      <c r="D161" s="15">
        <v>800904070.27999997</v>
      </c>
      <c r="E161" s="15">
        <f t="shared" si="16"/>
        <v>1661528324.48</v>
      </c>
      <c r="F161" s="16"/>
      <c r="G161" s="15">
        <v>330026905.88</v>
      </c>
      <c r="H161" s="15">
        <v>0</v>
      </c>
      <c r="I161" s="15">
        <v>34157556.229999997</v>
      </c>
      <c r="J161" s="15">
        <f t="shared" si="12"/>
        <v>364184462.11000001</v>
      </c>
      <c r="K161" s="17"/>
      <c r="L161" s="15">
        <v>161176528.06</v>
      </c>
      <c r="M161" s="15">
        <v>28991341.73</v>
      </c>
      <c r="N161" s="15">
        <f t="shared" si="13"/>
        <v>190167869.78999999</v>
      </c>
      <c r="O161" s="17"/>
      <c r="P161" s="15">
        <f t="shared" si="14"/>
        <v>554352331.89999998</v>
      </c>
      <c r="Q161" s="18"/>
      <c r="R161" s="15">
        <v>1107175992.5799999</v>
      </c>
      <c r="S161" s="19"/>
      <c r="T161" s="15">
        <f t="shared" si="17"/>
        <v>1661528324.48</v>
      </c>
    </row>
    <row r="162" spans="2:21" x14ac:dyDescent="0.25">
      <c r="B162" s="20">
        <v>44228</v>
      </c>
      <c r="C162" s="15">
        <v>876589775.78000009</v>
      </c>
      <c r="D162" s="15">
        <v>795243252.05999994</v>
      </c>
      <c r="E162" s="15">
        <f t="shared" si="16"/>
        <v>1671833027.8400002</v>
      </c>
      <c r="F162" s="16"/>
      <c r="G162" s="15">
        <v>328762232.73000002</v>
      </c>
      <c r="H162" s="15">
        <v>0</v>
      </c>
      <c r="I162" s="15">
        <v>34157556.229999997</v>
      </c>
      <c r="J162" s="15">
        <f t="shared" si="12"/>
        <v>362919788.96000004</v>
      </c>
      <c r="K162" s="17"/>
      <c r="L162" s="15">
        <v>155360581.25999999</v>
      </c>
      <c r="M162" s="15">
        <v>27221464.960000001</v>
      </c>
      <c r="N162" s="15">
        <f t="shared" si="13"/>
        <v>182582046.22</v>
      </c>
      <c r="O162" s="17"/>
      <c r="P162" s="15">
        <f t="shared" si="14"/>
        <v>545501835.18000007</v>
      </c>
      <c r="Q162" s="18"/>
      <c r="R162" s="15">
        <v>1126331192.6600001</v>
      </c>
      <c r="S162" s="19"/>
      <c r="T162" s="15">
        <f t="shared" si="17"/>
        <v>1671833027.8400002</v>
      </c>
      <c r="U162" s="31"/>
    </row>
    <row r="163" spans="2:21" x14ac:dyDescent="0.25">
      <c r="B163" s="21">
        <v>44256</v>
      </c>
      <c r="C163" s="15">
        <v>822664417.64999998</v>
      </c>
      <c r="D163" s="15">
        <v>746667572.11000001</v>
      </c>
      <c r="E163" s="15">
        <f t="shared" si="16"/>
        <v>1569331989.76</v>
      </c>
      <c r="F163" s="16"/>
      <c r="G163" s="15">
        <v>326194820.92000002</v>
      </c>
      <c r="H163" s="15">
        <v>0</v>
      </c>
      <c r="I163" s="15">
        <v>26083937.539999999</v>
      </c>
      <c r="J163" s="15">
        <f t="shared" si="12"/>
        <v>352278758.46000004</v>
      </c>
      <c r="K163" s="17"/>
      <c r="L163" s="15">
        <v>143773661.46000001</v>
      </c>
      <c r="M163" s="15">
        <v>26404207.309999999</v>
      </c>
      <c r="N163" s="15">
        <f t="shared" si="13"/>
        <v>170177868.77000001</v>
      </c>
      <c r="O163" s="17"/>
      <c r="P163" s="15">
        <f t="shared" si="14"/>
        <v>522456627.23000002</v>
      </c>
      <c r="Q163" s="18"/>
      <c r="R163" s="15">
        <v>1046875362.53</v>
      </c>
      <c r="S163" s="19"/>
      <c r="T163" s="15">
        <f t="shared" si="17"/>
        <v>1569331989.76</v>
      </c>
    </row>
    <row r="164" spans="2:21" x14ac:dyDescent="0.25">
      <c r="B164" s="22">
        <v>44287</v>
      </c>
      <c r="C164" s="15">
        <v>847067684.63999999</v>
      </c>
      <c r="D164" s="15">
        <v>792513964.46999991</v>
      </c>
      <c r="E164" s="15">
        <f>SUM(C164:D164)</f>
        <v>1639581649.1099999</v>
      </c>
      <c r="F164" s="16"/>
      <c r="G164" s="15">
        <v>324891827.62</v>
      </c>
      <c r="H164" s="15">
        <v>0</v>
      </c>
      <c r="I164" s="15">
        <v>21828153.309999999</v>
      </c>
      <c r="J164" s="15">
        <f>SUM(G164:I164)</f>
        <v>346719980.93000001</v>
      </c>
      <c r="K164" s="17"/>
      <c r="L164" s="15">
        <v>139164241.13</v>
      </c>
      <c r="M164" s="15">
        <v>26556748.710000001</v>
      </c>
      <c r="N164" s="15">
        <f>L164+M164</f>
        <v>165720989.84</v>
      </c>
      <c r="O164" s="17"/>
      <c r="P164" s="15">
        <f>J164+N164</f>
        <v>512440970.76999998</v>
      </c>
      <c r="Q164" s="18"/>
      <c r="R164" s="15">
        <v>1127140678.3399999</v>
      </c>
      <c r="S164" s="19"/>
      <c r="T164" s="15">
        <f>R164+P164</f>
        <v>1639581649.1099999</v>
      </c>
    </row>
    <row r="165" spans="2:21" x14ac:dyDescent="0.25">
      <c r="B165" s="23">
        <v>44317</v>
      </c>
      <c r="C165" s="15">
        <v>792284323.35000002</v>
      </c>
      <c r="D165" s="15">
        <v>838890509.64999986</v>
      </c>
      <c r="E165" s="15">
        <f>SUM(C165:D165)</f>
        <v>1631174833</v>
      </c>
      <c r="F165" s="16"/>
      <c r="G165" s="15">
        <v>323575805.52999997</v>
      </c>
      <c r="H165" s="15">
        <v>0</v>
      </c>
      <c r="I165" s="15">
        <v>17509504.600000001</v>
      </c>
      <c r="J165" s="15">
        <f>SUM(G165:I165)</f>
        <v>341085310.13</v>
      </c>
      <c r="K165" s="17"/>
      <c r="L165" s="15">
        <v>141691096.87</v>
      </c>
      <c r="M165" s="15">
        <v>26701882.629999999</v>
      </c>
      <c r="N165" s="15">
        <f>L165+M165</f>
        <v>168392979.5</v>
      </c>
      <c r="O165" s="17"/>
      <c r="P165" s="15">
        <f>J165+N165</f>
        <v>509478289.63</v>
      </c>
      <c r="Q165" s="18"/>
      <c r="R165" s="15">
        <v>1121696543.3699999</v>
      </c>
      <c r="S165" s="19"/>
      <c r="T165" s="15">
        <f>R165+P165</f>
        <v>1631174833</v>
      </c>
    </row>
    <row r="166" spans="2:21" x14ac:dyDescent="0.25">
      <c r="B166" s="24">
        <v>44348</v>
      </c>
      <c r="C166" s="15">
        <v>808408612.98000002</v>
      </c>
      <c r="D166" s="15">
        <v>837656599.33999991</v>
      </c>
      <c r="E166" s="15">
        <f>SUM(C166:D166)</f>
        <v>1646065212.3199999</v>
      </c>
      <c r="F166" s="16"/>
      <c r="G166" s="15">
        <v>322246623.55000001</v>
      </c>
      <c r="H166" s="15">
        <v>0</v>
      </c>
      <c r="I166" s="15">
        <v>13169311.58</v>
      </c>
      <c r="J166" s="15">
        <f>SUM(G166:I166)</f>
        <v>335415935.13</v>
      </c>
      <c r="K166" s="17"/>
      <c r="L166" s="15">
        <v>147491374.12</v>
      </c>
      <c r="M166" s="15">
        <v>17307422.73</v>
      </c>
      <c r="N166" s="15">
        <f>L166+M166</f>
        <v>164798796.84999999</v>
      </c>
      <c r="O166" s="17"/>
      <c r="P166" s="15">
        <f>J166+N166</f>
        <v>500214731.98000002</v>
      </c>
      <c r="Q166" s="18"/>
      <c r="R166" s="15">
        <v>1145850480.3399999</v>
      </c>
      <c r="S166" s="19"/>
      <c r="T166" s="15">
        <f>R166+P166</f>
        <v>1646065212.3199999</v>
      </c>
    </row>
    <row r="167" spans="2:21" x14ac:dyDescent="0.25">
      <c r="B167" s="25">
        <v>44378</v>
      </c>
      <c r="C167" s="15">
        <v>768568194.49000001</v>
      </c>
      <c r="D167" s="15">
        <v>869995638.80999994</v>
      </c>
      <c r="E167" s="15">
        <f>SUM(C167:D167)</f>
        <v>1638563833.3</v>
      </c>
      <c r="F167" s="16"/>
      <c r="G167" s="15">
        <v>322246623.55000001</v>
      </c>
      <c r="H167" s="15">
        <v>0</v>
      </c>
      <c r="I167" s="15">
        <v>8805640.1699999943</v>
      </c>
      <c r="J167" s="15">
        <f>SUM(G167:I167)</f>
        <v>331052263.72000003</v>
      </c>
      <c r="K167" s="17"/>
      <c r="L167" s="15">
        <v>134414571.12</v>
      </c>
      <c r="M167" s="15">
        <v>17561765.82</v>
      </c>
      <c r="N167" s="15">
        <f>L167+M167</f>
        <v>151976336.94</v>
      </c>
      <c r="O167" s="17"/>
      <c r="P167" s="15">
        <f>J167+N167</f>
        <v>483028600.66000003</v>
      </c>
      <c r="Q167" s="18"/>
      <c r="R167" s="15">
        <v>1155535232.6400001</v>
      </c>
      <c r="S167" s="19"/>
      <c r="T167" s="15">
        <f>R167+P167</f>
        <v>1638563833.3000002</v>
      </c>
      <c r="U167" s="31"/>
    </row>
    <row r="168" spans="2:21" x14ac:dyDescent="0.25">
      <c r="B168" s="26">
        <v>44409</v>
      </c>
      <c r="C168" s="15">
        <v>771382262.91999996</v>
      </c>
      <c r="D168" s="15">
        <v>877281909.7900002</v>
      </c>
      <c r="E168" s="15">
        <f t="shared" si="16"/>
        <v>1648664172.71</v>
      </c>
      <c r="F168" s="16"/>
      <c r="G168" s="15">
        <v>319548247.75</v>
      </c>
      <c r="H168" s="15">
        <v>0</v>
      </c>
      <c r="I168" s="15">
        <v>4418364.83</v>
      </c>
      <c r="J168" s="15">
        <f t="shared" si="12"/>
        <v>323966612.57999998</v>
      </c>
      <c r="K168" s="17"/>
      <c r="L168" s="15">
        <v>136289354.37</v>
      </c>
      <c r="M168" s="15">
        <v>17716949.530000001</v>
      </c>
      <c r="N168" s="15">
        <f t="shared" si="13"/>
        <v>154006303.90000001</v>
      </c>
      <c r="O168" s="17"/>
      <c r="P168" s="15">
        <f t="shared" si="14"/>
        <v>477972916.48000002</v>
      </c>
      <c r="Q168" s="18"/>
      <c r="R168" s="15">
        <v>1170691256.23</v>
      </c>
      <c r="S168" s="19"/>
      <c r="T168" s="15">
        <f t="shared" si="17"/>
        <v>1648664172.71</v>
      </c>
    </row>
    <row r="169" spans="2:21" x14ac:dyDescent="0.25">
      <c r="B169" s="27">
        <v>44440</v>
      </c>
      <c r="C169" s="15">
        <v>693085684.12</v>
      </c>
      <c r="D169" s="15">
        <v>901100859.14999986</v>
      </c>
      <c r="E169" s="15">
        <f t="shared" si="16"/>
        <v>1594186543.27</v>
      </c>
      <c r="F169" s="16"/>
      <c r="G169" s="15">
        <v>318178789.44</v>
      </c>
      <c r="H169" s="15">
        <v>0</v>
      </c>
      <c r="I169" s="15">
        <v>0</v>
      </c>
      <c r="J169" s="15">
        <f t="shared" si="12"/>
        <v>318178789.44</v>
      </c>
      <c r="K169" s="17"/>
      <c r="L169" s="15">
        <v>131329799.59</v>
      </c>
      <c r="M169" s="15">
        <v>17977635.370000001</v>
      </c>
      <c r="N169" s="15">
        <f t="shared" si="13"/>
        <v>149307434.96000001</v>
      </c>
      <c r="O169" s="17"/>
      <c r="P169" s="15">
        <f t="shared" si="14"/>
        <v>467486224.39999998</v>
      </c>
      <c r="Q169" s="18"/>
      <c r="R169" s="15">
        <v>1126700318.8699999</v>
      </c>
      <c r="S169" s="19"/>
      <c r="T169" s="15">
        <f t="shared" si="17"/>
        <v>1594186543.27</v>
      </c>
    </row>
    <row r="170" spans="2:21" x14ac:dyDescent="0.25">
      <c r="B170" s="28">
        <v>44470</v>
      </c>
      <c r="C170" s="15">
        <v>710959367.69000006</v>
      </c>
      <c r="D170" s="15">
        <v>927613346.33000016</v>
      </c>
      <c r="E170" s="15">
        <f t="shared" si="16"/>
        <v>1638572714.0200002</v>
      </c>
      <c r="F170" s="16"/>
      <c r="G170" s="15">
        <v>318178789.44</v>
      </c>
      <c r="H170" s="15">
        <v>0</v>
      </c>
      <c r="I170" s="15">
        <v>0</v>
      </c>
      <c r="J170" s="15">
        <f t="shared" si="12"/>
        <v>318178789.44</v>
      </c>
      <c r="K170" s="17"/>
      <c r="L170" s="15">
        <v>135539074.21000001</v>
      </c>
      <c r="M170" s="15">
        <v>18148112.879999999</v>
      </c>
      <c r="N170" s="15">
        <f t="shared" si="13"/>
        <v>153687187.09</v>
      </c>
      <c r="O170" s="17"/>
      <c r="P170" s="15">
        <f t="shared" si="14"/>
        <v>471865976.52999997</v>
      </c>
      <c r="Q170" s="18"/>
      <c r="R170" s="15">
        <v>1166706737.49</v>
      </c>
      <c r="S170" s="19"/>
      <c r="T170" s="15">
        <f t="shared" si="17"/>
        <v>1638572714.02</v>
      </c>
    </row>
    <row r="171" spans="2:21" x14ac:dyDescent="0.25">
      <c r="B171" s="29">
        <v>44501</v>
      </c>
      <c r="C171" s="15">
        <v>811665347</v>
      </c>
      <c r="D171" s="15">
        <v>949355319.3599999</v>
      </c>
      <c r="E171" s="15">
        <f t="shared" si="16"/>
        <v>1761020666.3599999</v>
      </c>
      <c r="F171" s="16"/>
      <c r="G171" s="15">
        <v>315398651.06</v>
      </c>
      <c r="H171" s="15">
        <v>0</v>
      </c>
      <c r="I171" s="15">
        <v>0</v>
      </c>
      <c r="J171" s="15">
        <f t="shared" si="12"/>
        <v>315398651.06</v>
      </c>
      <c r="K171" s="17"/>
      <c r="L171" s="15">
        <v>135282366.31999999</v>
      </c>
      <c r="M171" s="15">
        <v>18348872.899999999</v>
      </c>
      <c r="N171" s="15">
        <f t="shared" si="13"/>
        <v>153631239.22</v>
      </c>
      <c r="O171" s="17"/>
      <c r="P171" s="15">
        <f t="shared" si="14"/>
        <v>469029890.27999997</v>
      </c>
      <c r="Q171" s="18"/>
      <c r="R171" s="15">
        <v>1291990776.0799999</v>
      </c>
      <c r="S171" s="19"/>
      <c r="T171" s="15">
        <f t="shared" si="17"/>
        <v>1761020666.3599999</v>
      </c>
    </row>
    <row r="172" spans="2:21" x14ac:dyDescent="0.25">
      <c r="B172" s="30">
        <v>44531</v>
      </c>
      <c r="C172" s="15">
        <v>615698677.33000004</v>
      </c>
      <c r="D172" s="15">
        <v>916108376.6099999</v>
      </c>
      <c r="E172" s="15">
        <f t="shared" si="16"/>
        <v>1531807053.9400001</v>
      </c>
      <c r="F172" s="16"/>
      <c r="G172" s="15">
        <v>313987695.60000002</v>
      </c>
      <c r="H172" s="15">
        <v>0</v>
      </c>
      <c r="I172" s="15">
        <v>0</v>
      </c>
      <c r="J172" s="15">
        <f t="shared" si="12"/>
        <v>313987695.60000002</v>
      </c>
      <c r="K172" s="17"/>
      <c r="L172" s="15">
        <v>151465588.22</v>
      </c>
      <c r="M172" s="15">
        <v>18467281.629999999</v>
      </c>
      <c r="N172" s="15">
        <f t="shared" si="13"/>
        <v>169932869.84999999</v>
      </c>
      <c r="O172" s="17"/>
      <c r="P172" s="15">
        <f t="shared" si="14"/>
        <v>483920565.45000005</v>
      </c>
      <c r="Q172" s="18"/>
      <c r="R172" s="15">
        <v>1047886488.49</v>
      </c>
      <c r="S172" s="19"/>
      <c r="T172" s="15">
        <f t="shared" si="17"/>
        <v>1531807053.9400001</v>
      </c>
    </row>
    <row r="173" spans="2:21" x14ac:dyDescent="0.25">
      <c r="B173" s="14">
        <v>44562</v>
      </c>
      <c r="C173" s="15">
        <v>766411805.67999995</v>
      </c>
      <c r="D173" s="15">
        <v>903211991.55999994</v>
      </c>
      <c r="E173" s="15">
        <f t="shared" si="16"/>
        <v>1669623797.2399998</v>
      </c>
      <c r="F173" s="16"/>
      <c r="G173" s="15">
        <v>312562630.70999998</v>
      </c>
      <c r="H173" s="15">
        <v>0</v>
      </c>
      <c r="I173" s="15">
        <v>0</v>
      </c>
      <c r="J173" s="15">
        <f t="shared" si="12"/>
        <v>312562630.70999998</v>
      </c>
      <c r="K173" s="17"/>
      <c r="L173" s="15">
        <v>133365530.53</v>
      </c>
      <c r="M173" s="15">
        <v>18746226.59</v>
      </c>
      <c r="N173" s="15">
        <f t="shared" si="13"/>
        <v>152111757.12</v>
      </c>
      <c r="O173" s="17"/>
      <c r="P173" s="15">
        <f t="shared" si="14"/>
        <v>464674387.82999998</v>
      </c>
      <c r="Q173" s="18"/>
      <c r="R173" s="15">
        <v>1204949409.4100001</v>
      </c>
      <c r="S173" s="19"/>
      <c r="T173" s="15">
        <f t="shared" si="17"/>
        <v>1669623797.24</v>
      </c>
    </row>
    <row r="174" spans="2:21" x14ac:dyDescent="0.25">
      <c r="B174" s="20">
        <v>44593</v>
      </c>
      <c r="C174" s="15">
        <v>939472009.54000008</v>
      </c>
      <c r="D174" s="15">
        <v>885529591.53999996</v>
      </c>
      <c r="E174" s="15">
        <f t="shared" si="16"/>
        <v>1825001601.0799999</v>
      </c>
      <c r="F174" s="16"/>
      <c r="G174" s="15">
        <v>311123316.14999998</v>
      </c>
      <c r="H174" s="15">
        <v>0</v>
      </c>
      <c r="I174" s="15">
        <v>0</v>
      </c>
      <c r="J174" s="15">
        <f t="shared" si="12"/>
        <v>311123316.14999998</v>
      </c>
      <c r="K174" s="17"/>
      <c r="L174" s="15">
        <v>130521701.8</v>
      </c>
      <c r="M174" s="15">
        <v>18910360.879999999</v>
      </c>
      <c r="N174" s="15">
        <f t="shared" si="13"/>
        <v>149432062.68000001</v>
      </c>
      <c r="O174" s="17"/>
      <c r="P174" s="15">
        <f t="shared" si="14"/>
        <v>460555378.82999998</v>
      </c>
      <c r="Q174" s="18"/>
      <c r="R174" s="15">
        <v>1364446222.25</v>
      </c>
      <c r="S174" s="19"/>
      <c r="T174" s="15">
        <f t="shared" si="17"/>
        <v>1825001601.0799999</v>
      </c>
    </row>
    <row r="175" spans="2:21" x14ac:dyDescent="0.25">
      <c r="B175" s="21">
        <v>44621</v>
      </c>
      <c r="C175" s="15">
        <v>963435108.37</v>
      </c>
      <c r="D175" s="15">
        <v>867668867.78999996</v>
      </c>
      <c r="E175" s="15">
        <f t="shared" si="16"/>
        <v>1831103976.1599998</v>
      </c>
      <c r="F175" s="16"/>
      <c r="G175" s="15">
        <v>309669608.48000002</v>
      </c>
      <c r="H175" s="15">
        <v>0</v>
      </c>
      <c r="I175" s="15">
        <v>0</v>
      </c>
      <c r="J175" s="15">
        <f t="shared" si="12"/>
        <v>309669608.48000002</v>
      </c>
      <c r="K175" s="17"/>
      <c r="L175" s="15">
        <v>123860692.87</v>
      </c>
      <c r="M175" s="15">
        <v>19117228.440000001</v>
      </c>
      <c r="N175" s="15">
        <f t="shared" si="13"/>
        <v>142977921.31</v>
      </c>
      <c r="O175" s="17"/>
      <c r="P175" s="15">
        <f t="shared" si="14"/>
        <v>452647529.79000002</v>
      </c>
      <c r="Q175" s="18"/>
      <c r="R175" s="15">
        <v>1378456446.3699999</v>
      </c>
      <c r="S175" s="19"/>
      <c r="T175" s="15">
        <f t="shared" si="17"/>
        <v>1831103976.1599998</v>
      </c>
    </row>
    <row r="176" spans="2:21" x14ac:dyDescent="0.25">
      <c r="B176" s="22">
        <v>44652</v>
      </c>
      <c r="C176" s="15">
        <v>1032250197.41</v>
      </c>
      <c r="D176" s="15">
        <v>928549040.11000013</v>
      </c>
      <c r="E176" s="15">
        <f t="shared" si="16"/>
        <v>1960799237.52</v>
      </c>
      <c r="F176" s="16"/>
      <c r="G176" s="15">
        <v>309669608.48000002</v>
      </c>
      <c r="H176" s="15">
        <v>0</v>
      </c>
      <c r="I176" s="15">
        <v>0</v>
      </c>
      <c r="J176" s="15">
        <f t="shared" si="12"/>
        <v>309669608.48000002</v>
      </c>
      <c r="K176" s="17"/>
      <c r="L176" s="15">
        <v>128638382.11</v>
      </c>
      <c r="M176" s="15">
        <v>19276469.91</v>
      </c>
      <c r="N176" s="15">
        <f t="shared" si="13"/>
        <v>147914852.02000001</v>
      </c>
      <c r="O176" s="17"/>
      <c r="P176" s="15">
        <f t="shared" si="14"/>
        <v>457584460.5</v>
      </c>
      <c r="Q176" s="18"/>
      <c r="R176" s="15">
        <v>1503214777.02</v>
      </c>
      <c r="S176" s="19"/>
      <c r="T176" s="15">
        <f t="shared" si="17"/>
        <v>1960799237.52</v>
      </c>
    </row>
    <row r="177" spans="2:20" x14ac:dyDescent="0.25">
      <c r="B177" s="23">
        <v>44682</v>
      </c>
      <c r="C177" s="15">
        <v>1090385336.6500001</v>
      </c>
      <c r="D177" s="15">
        <v>954803058.64999998</v>
      </c>
      <c r="E177" s="15">
        <f t="shared" si="16"/>
        <v>2045188395.3000002</v>
      </c>
      <c r="F177" s="16"/>
      <c r="G177" s="15">
        <v>306718435.06999999</v>
      </c>
      <c r="H177" s="15">
        <v>0</v>
      </c>
      <c r="I177" s="15">
        <v>0</v>
      </c>
      <c r="J177" s="15">
        <f t="shared" si="12"/>
        <v>306718435.06999999</v>
      </c>
      <c r="K177" s="17"/>
      <c r="L177" s="15">
        <v>138996466.06999999</v>
      </c>
      <c r="M177" s="15">
        <v>19438120.300000001</v>
      </c>
      <c r="N177" s="15">
        <f t="shared" si="13"/>
        <v>158434586.37</v>
      </c>
      <c r="O177" s="17"/>
      <c r="P177" s="15">
        <f t="shared" si="14"/>
        <v>465153021.44</v>
      </c>
      <c r="Q177" s="18"/>
      <c r="R177" s="15">
        <v>1580035373.8599999</v>
      </c>
      <c r="S177" s="19"/>
      <c r="T177" s="15">
        <f t="shared" si="17"/>
        <v>2045188395.3</v>
      </c>
    </row>
    <row r="178" spans="2:20" x14ac:dyDescent="0.25">
      <c r="B178" s="24">
        <v>44713</v>
      </c>
      <c r="C178" s="15">
        <v>1059909441.84</v>
      </c>
      <c r="D178" s="15">
        <v>992655556.55999994</v>
      </c>
      <c r="E178" s="15">
        <f t="shared" si="16"/>
        <v>2052564998.4000001</v>
      </c>
      <c r="F178" s="16"/>
      <c r="G178" s="15">
        <v>305220677.32999998</v>
      </c>
      <c r="H178" s="15">
        <v>0</v>
      </c>
      <c r="I178" s="15">
        <v>0</v>
      </c>
      <c r="J178" s="15">
        <f t="shared" si="12"/>
        <v>305220677.32999998</v>
      </c>
      <c r="K178" s="17"/>
      <c r="L178" s="15">
        <v>136244947.28</v>
      </c>
      <c r="M178" s="15">
        <v>19647411.640000001</v>
      </c>
      <c r="N178" s="15">
        <f t="shared" si="13"/>
        <v>155892358.92000002</v>
      </c>
      <c r="O178" s="17"/>
      <c r="P178" s="15">
        <f t="shared" si="14"/>
        <v>461113036.25</v>
      </c>
      <c r="Q178" s="18"/>
      <c r="R178" s="15">
        <v>1591451962.1500001</v>
      </c>
      <c r="S178" s="19"/>
      <c r="T178" s="15">
        <f t="shared" si="17"/>
        <v>2052564998.4000001</v>
      </c>
    </row>
    <row r="179" spans="2:20" x14ac:dyDescent="0.25">
      <c r="B179" s="25">
        <v>44743</v>
      </c>
      <c r="C179" s="15">
        <v>1058520198.4900001</v>
      </c>
      <c r="D179" s="15">
        <v>1012913596.3999999</v>
      </c>
      <c r="E179" s="15">
        <f t="shared" si="16"/>
        <v>2071433794.8899999</v>
      </c>
      <c r="F179" s="16"/>
      <c r="G179" s="15">
        <v>305220677.32999998</v>
      </c>
      <c r="H179" s="15">
        <v>0</v>
      </c>
      <c r="I179" s="15">
        <v>0</v>
      </c>
      <c r="J179" s="15">
        <f t="shared" si="12"/>
        <v>305220677.32999998</v>
      </c>
      <c r="K179" s="17"/>
      <c r="L179" s="15">
        <v>129173008.37</v>
      </c>
      <c r="M179" s="15">
        <v>19818526.329999998</v>
      </c>
      <c r="N179" s="15">
        <f t="shared" si="13"/>
        <v>148991534.69999999</v>
      </c>
      <c r="O179" s="17"/>
      <c r="P179" s="15">
        <f t="shared" si="14"/>
        <v>454212212.02999997</v>
      </c>
      <c r="Q179" s="18"/>
      <c r="R179" s="15">
        <v>1617221582.8599999</v>
      </c>
      <c r="S179" s="19"/>
      <c r="T179" s="15">
        <f t="shared" si="17"/>
        <v>2071433794.8899999</v>
      </c>
    </row>
    <row r="180" spans="2:20" x14ac:dyDescent="0.25">
      <c r="B180" s="26">
        <v>44774</v>
      </c>
      <c r="C180" s="15">
        <v>1063867933.6</v>
      </c>
      <c r="D180" s="15">
        <v>1051250001.4299999</v>
      </c>
      <c r="E180" s="15">
        <f t="shared" si="16"/>
        <v>2115117935.03</v>
      </c>
      <c r="F180" s="16"/>
      <c r="G180" s="15">
        <v>302180081.98000002</v>
      </c>
      <c r="H180" s="15">
        <v>0</v>
      </c>
      <c r="I180" s="15">
        <v>0</v>
      </c>
      <c r="J180" s="15">
        <f t="shared" si="12"/>
        <v>302180081.98000002</v>
      </c>
      <c r="K180" s="17"/>
      <c r="L180" s="15">
        <v>133746610.48999999</v>
      </c>
      <c r="M180" s="15">
        <v>20056389.030000001</v>
      </c>
      <c r="N180" s="15">
        <f t="shared" si="13"/>
        <v>153802999.51999998</v>
      </c>
      <c r="O180" s="17"/>
      <c r="P180" s="15">
        <f t="shared" si="14"/>
        <v>455983081.5</v>
      </c>
      <c r="Q180" s="18"/>
      <c r="R180" s="15">
        <v>1659134853.53</v>
      </c>
      <c r="S180" s="19"/>
      <c r="T180" s="15">
        <f t="shared" si="17"/>
        <v>2115117935.03</v>
      </c>
    </row>
    <row r="181" spans="2:20" x14ac:dyDescent="0.25">
      <c r="B181" s="27">
        <v>44805</v>
      </c>
      <c r="C181" s="15">
        <v>1033697159.58</v>
      </c>
      <c r="D181" s="15">
        <v>1062663944.6900001</v>
      </c>
      <c r="E181" s="15">
        <f t="shared" si="16"/>
        <v>2096361104.27</v>
      </c>
      <c r="F181" s="16"/>
      <c r="G181" s="15">
        <v>300636941.22000003</v>
      </c>
      <c r="H181" s="15">
        <v>0</v>
      </c>
      <c r="I181" s="15">
        <v>0</v>
      </c>
      <c r="J181" s="15">
        <f t="shared" si="12"/>
        <v>300636941.22000003</v>
      </c>
      <c r="K181" s="17"/>
      <c r="L181" s="15">
        <v>106943245.34</v>
      </c>
      <c r="M181" s="15">
        <v>16818198.18</v>
      </c>
      <c r="N181" s="15">
        <f t="shared" si="13"/>
        <v>123761443.52000001</v>
      </c>
      <c r="O181" s="17"/>
      <c r="P181" s="15">
        <f t="shared" si="14"/>
        <v>424398384.74000001</v>
      </c>
      <c r="Q181" s="18"/>
      <c r="R181" s="15">
        <v>1671962719.53</v>
      </c>
      <c r="S181" s="19"/>
      <c r="T181" s="15">
        <f t="shared" si="17"/>
        <v>2096361104.27</v>
      </c>
    </row>
    <row r="182" spans="2:20" x14ac:dyDescent="0.25">
      <c r="B182" s="28">
        <v>44835</v>
      </c>
      <c r="C182" s="15">
        <v>998566299.15999997</v>
      </c>
      <c r="D182" s="15">
        <v>1086206028.2</v>
      </c>
      <c r="E182" s="15">
        <f t="shared" si="16"/>
        <v>2084772327.3600001</v>
      </c>
      <c r="F182" s="16"/>
      <c r="G182" s="15">
        <v>299078370.61000001</v>
      </c>
      <c r="H182" s="15">
        <v>0</v>
      </c>
      <c r="I182" s="15">
        <v>0</v>
      </c>
      <c r="J182" s="15">
        <f t="shared" si="12"/>
        <v>299078370.61000001</v>
      </c>
      <c r="K182" s="17"/>
      <c r="L182" s="15">
        <v>99734442.980000004</v>
      </c>
      <c r="M182" s="15">
        <v>16994936.079999998</v>
      </c>
      <c r="N182" s="15">
        <f t="shared" si="13"/>
        <v>116729379.06</v>
      </c>
      <c r="O182" s="17"/>
      <c r="P182" s="15">
        <f t="shared" si="14"/>
        <v>415807749.67000002</v>
      </c>
      <c r="Q182" s="18"/>
      <c r="R182" s="15">
        <v>1668964577.6900001</v>
      </c>
      <c r="S182" s="19"/>
      <c r="T182" s="15">
        <f t="shared" si="17"/>
        <v>2084772327.3600001</v>
      </c>
    </row>
    <row r="183" spans="2:20" x14ac:dyDescent="0.25">
      <c r="B183" s="29">
        <v>44866</v>
      </c>
      <c r="C183" s="15">
        <v>934809041.52999997</v>
      </c>
      <c r="D183" s="15">
        <v>1226741888.75</v>
      </c>
      <c r="E183" s="15">
        <f t="shared" si="16"/>
        <v>2161550930.2799997</v>
      </c>
      <c r="F183" s="16"/>
      <c r="G183" s="15">
        <v>297504211.83999997</v>
      </c>
      <c r="H183" s="15">
        <v>0</v>
      </c>
      <c r="I183" s="15">
        <v>0</v>
      </c>
      <c r="J183" s="15">
        <f t="shared" si="12"/>
        <v>297504211.83999997</v>
      </c>
      <c r="K183" s="17"/>
      <c r="L183" s="15">
        <v>98711265.769999996</v>
      </c>
      <c r="M183" s="15">
        <v>17201813.48</v>
      </c>
      <c r="N183" s="15">
        <f t="shared" si="13"/>
        <v>115913079.25</v>
      </c>
      <c r="O183" s="17"/>
      <c r="P183" s="15">
        <f t="shared" si="14"/>
        <v>413417291.08999997</v>
      </c>
      <c r="Q183" s="18"/>
      <c r="R183" s="15">
        <v>1748133639.1900001</v>
      </c>
      <c r="S183" s="19"/>
      <c r="T183" s="15">
        <f t="shared" si="17"/>
        <v>2161550930.2800002</v>
      </c>
    </row>
    <row r="184" spans="2:20" x14ac:dyDescent="0.25">
      <c r="B184" s="30">
        <v>44896</v>
      </c>
      <c r="C184" s="15">
        <v>789926842.0200001</v>
      </c>
      <c r="D184" s="15">
        <v>1108061302.8000002</v>
      </c>
      <c r="E184" s="15">
        <f t="shared" si="16"/>
        <v>1897988144.8200002</v>
      </c>
      <c r="F184" s="16"/>
      <c r="G184" s="15">
        <v>297504211.83999997</v>
      </c>
      <c r="H184" s="15">
        <v>0</v>
      </c>
      <c r="I184" s="15">
        <v>0</v>
      </c>
      <c r="J184" s="15">
        <f t="shared" si="12"/>
        <v>297504211.83999997</v>
      </c>
      <c r="K184" s="17"/>
      <c r="L184" s="15">
        <v>123006990.95999999</v>
      </c>
      <c r="M184" s="15">
        <v>17380773.32</v>
      </c>
      <c r="N184" s="15">
        <f t="shared" si="13"/>
        <v>140387764.28</v>
      </c>
      <c r="O184" s="17"/>
      <c r="P184" s="15">
        <f t="shared" si="14"/>
        <v>437891976.12</v>
      </c>
      <c r="Q184" s="18"/>
      <c r="R184" s="15">
        <v>1460096168.7</v>
      </c>
      <c r="S184" s="19"/>
      <c r="T184" s="15">
        <f t="shared" si="17"/>
        <v>1897988144.8200002</v>
      </c>
    </row>
    <row r="185" spans="2:20" x14ac:dyDescent="0.25">
      <c r="B185" s="32" t="s">
        <v>16</v>
      </c>
      <c r="C185" s="15">
        <v>930826461.43999994</v>
      </c>
      <c r="D185" s="15">
        <v>1150955497.5300002</v>
      </c>
      <c r="E185" s="15">
        <f t="shared" si="16"/>
        <v>2081781958.9700003</v>
      </c>
      <c r="F185" s="16"/>
      <c r="G185" s="15">
        <v>295914311.54000002</v>
      </c>
      <c r="H185" s="15">
        <v>0</v>
      </c>
      <c r="I185" s="15">
        <v>0</v>
      </c>
      <c r="J185" s="15">
        <f t="shared" si="12"/>
        <v>295914311.54000002</v>
      </c>
      <c r="K185" s="17"/>
      <c r="L185" s="15">
        <v>84704985.549999997</v>
      </c>
      <c r="M185" s="15">
        <v>17672720.870000001</v>
      </c>
      <c r="N185" s="15">
        <f t="shared" si="13"/>
        <v>102377706.42</v>
      </c>
      <c r="O185" s="17"/>
      <c r="P185" s="15">
        <f t="shared" si="14"/>
        <v>398292017.96000004</v>
      </c>
      <c r="Q185" s="18"/>
      <c r="R185" s="15">
        <v>1683489941.01</v>
      </c>
      <c r="S185" s="19"/>
      <c r="T185" s="15">
        <f t="shared" si="17"/>
        <v>2081781958.97</v>
      </c>
    </row>
    <row r="186" spans="2:20" x14ac:dyDescent="0.25">
      <c r="B186" s="32" t="s">
        <v>17</v>
      </c>
      <c r="C186" s="15">
        <v>980627855.88</v>
      </c>
      <c r="D186" s="15">
        <v>1116003639.0700002</v>
      </c>
      <c r="E186" s="15">
        <f t="shared" si="16"/>
        <v>2096631494.9500003</v>
      </c>
      <c r="F186" s="16"/>
      <c r="G186" s="15">
        <v>292686656.56</v>
      </c>
      <c r="H186" s="15">
        <v>0</v>
      </c>
      <c r="I186" s="15">
        <v>0</v>
      </c>
      <c r="J186" s="15">
        <f t="shared" si="12"/>
        <v>292686656.56</v>
      </c>
      <c r="K186" s="17"/>
      <c r="L186" s="15">
        <v>78634562.390000001</v>
      </c>
      <c r="M186" s="15">
        <v>17938795.620000001</v>
      </c>
      <c r="N186" s="15">
        <f t="shared" si="13"/>
        <v>96573358.010000005</v>
      </c>
      <c r="O186" s="17"/>
      <c r="P186" s="15">
        <f t="shared" si="14"/>
        <v>389260014.56999999</v>
      </c>
      <c r="Q186" s="18"/>
      <c r="R186" s="15">
        <v>1707371480.3800001</v>
      </c>
      <c r="S186" s="19"/>
      <c r="T186" s="15">
        <f t="shared" si="17"/>
        <v>2096631494.95</v>
      </c>
    </row>
    <row r="187" spans="2:20" x14ac:dyDescent="0.25">
      <c r="B187" s="32" t="s">
        <v>18</v>
      </c>
      <c r="C187" s="15">
        <v>954361493.75</v>
      </c>
      <c r="D187" s="15">
        <v>1063960853.02</v>
      </c>
      <c r="E187" s="15">
        <f t="shared" si="16"/>
        <v>2018322346.77</v>
      </c>
      <c r="F187" s="16"/>
      <c r="G187" s="15">
        <v>292686656.56</v>
      </c>
      <c r="H187" s="15">
        <v>0</v>
      </c>
      <c r="I187" s="15">
        <v>0</v>
      </c>
      <c r="J187" s="15">
        <f t="shared" si="12"/>
        <v>292686656.56</v>
      </c>
      <c r="K187" s="17"/>
      <c r="L187" s="15">
        <v>83329920.519999996</v>
      </c>
      <c r="M187" s="15">
        <v>18197943.789999999</v>
      </c>
      <c r="N187" s="15">
        <f t="shared" si="13"/>
        <v>101527864.31</v>
      </c>
      <c r="O187" s="17"/>
      <c r="P187" s="15">
        <f t="shared" si="14"/>
        <v>394214520.87</v>
      </c>
      <c r="Q187" s="18"/>
      <c r="R187" s="15">
        <v>1624107825.9000001</v>
      </c>
      <c r="S187" s="19"/>
      <c r="T187" s="15">
        <f t="shared" si="17"/>
        <v>2018322346.77</v>
      </c>
    </row>
    <row r="188" spans="2:20" x14ac:dyDescent="0.25">
      <c r="B188" s="32" t="s">
        <v>19</v>
      </c>
      <c r="C188" s="15">
        <v>998714383.6500001</v>
      </c>
      <c r="D188" s="15">
        <v>1086470035.1700001</v>
      </c>
      <c r="E188" s="15">
        <f t="shared" si="16"/>
        <v>2085184418.8200002</v>
      </c>
      <c r="F188" s="16"/>
      <c r="G188" s="15">
        <v>291048581.58999997</v>
      </c>
      <c r="H188" s="15">
        <v>0</v>
      </c>
      <c r="I188" s="15">
        <v>0</v>
      </c>
      <c r="J188" s="15">
        <f t="shared" si="12"/>
        <v>291048581.58999997</v>
      </c>
      <c r="K188" s="17"/>
      <c r="L188" s="15">
        <v>88061676.370000005</v>
      </c>
      <c r="M188" s="15">
        <v>18361085.420000002</v>
      </c>
      <c r="N188" s="15">
        <f t="shared" si="13"/>
        <v>106422761.79000001</v>
      </c>
      <c r="O188" s="17"/>
      <c r="P188" s="15">
        <f t="shared" si="14"/>
        <v>397471343.38</v>
      </c>
      <c r="Q188" s="18"/>
      <c r="R188" s="15">
        <v>1687713075.4400001</v>
      </c>
      <c r="S188" s="19"/>
      <c r="T188" s="15">
        <f t="shared" si="17"/>
        <v>2085184418.8200002</v>
      </c>
    </row>
    <row r="189" spans="2:20" x14ac:dyDescent="0.25">
      <c r="B189" s="32" t="s">
        <v>20</v>
      </c>
      <c r="C189" s="15">
        <v>1024311730.08</v>
      </c>
      <c r="D189" s="15">
        <v>1111502989.9999998</v>
      </c>
      <c r="E189" s="15">
        <f t="shared" si="16"/>
        <v>2135814720.0799999</v>
      </c>
      <c r="F189" s="16"/>
      <c r="G189" s="15">
        <v>287723126.44999999</v>
      </c>
      <c r="H189" s="15">
        <v>0</v>
      </c>
      <c r="I189" s="15">
        <v>0</v>
      </c>
      <c r="J189" s="15">
        <f t="shared" si="12"/>
        <v>287723126.44999999</v>
      </c>
      <c r="K189" s="17"/>
      <c r="L189" s="15">
        <v>93609192.079999998</v>
      </c>
      <c r="M189" s="15">
        <v>18619038.489999998</v>
      </c>
      <c r="N189" s="15">
        <f t="shared" si="13"/>
        <v>112228230.56999999</v>
      </c>
      <c r="O189" s="17"/>
      <c r="P189" s="15">
        <f t="shared" si="14"/>
        <v>399951357.01999998</v>
      </c>
      <c r="Q189" s="18"/>
      <c r="R189" s="15">
        <v>1735863363.0599999</v>
      </c>
      <c r="S189" s="19"/>
      <c r="T189" s="15">
        <f t="shared" si="17"/>
        <v>2135814720.0799999</v>
      </c>
    </row>
    <row r="190" spans="2:20" x14ac:dyDescent="0.25">
      <c r="B190" s="32" t="s">
        <v>21</v>
      </c>
      <c r="C190" s="15">
        <v>1040940769.71</v>
      </c>
      <c r="D190" s="15">
        <v>1148415510.1200001</v>
      </c>
      <c r="E190" s="15">
        <f t="shared" si="16"/>
        <v>2189356279.8299999</v>
      </c>
      <c r="F190" s="16"/>
      <c r="G190" s="15">
        <v>286035417.27999997</v>
      </c>
      <c r="H190" s="15">
        <v>0</v>
      </c>
      <c r="I190" s="15">
        <v>0</v>
      </c>
      <c r="J190" s="15">
        <f t="shared" si="12"/>
        <v>286035417.27999997</v>
      </c>
      <c r="K190" s="17"/>
      <c r="L190" s="15">
        <v>82107217.780000001</v>
      </c>
      <c r="M190" s="15">
        <v>18811411.600000001</v>
      </c>
      <c r="N190" s="15">
        <f t="shared" si="13"/>
        <v>100918629.38</v>
      </c>
      <c r="O190" s="17"/>
      <c r="P190" s="15">
        <f t="shared" si="14"/>
        <v>386954046.65999997</v>
      </c>
      <c r="Q190" s="18"/>
      <c r="R190" s="15">
        <v>1802402233.1700001</v>
      </c>
      <c r="S190" s="19"/>
      <c r="T190" s="15">
        <f t="shared" si="17"/>
        <v>2189356279.8299999</v>
      </c>
    </row>
    <row r="191" spans="2:20" x14ac:dyDescent="0.25">
      <c r="B191" s="32" t="s">
        <v>22</v>
      </c>
      <c r="C191" s="15">
        <v>1093699529.24</v>
      </c>
      <c r="D191" s="15">
        <v>1167992009.6899998</v>
      </c>
      <c r="E191" s="15">
        <f t="shared" si="16"/>
        <v>2261691538.9299998</v>
      </c>
      <c r="F191" s="16"/>
      <c r="G191" s="15">
        <v>284330828.88</v>
      </c>
      <c r="H191" s="15">
        <v>0</v>
      </c>
      <c r="I191" s="15">
        <v>0</v>
      </c>
      <c r="J191" s="15">
        <f t="shared" si="12"/>
        <v>284330828.88</v>
      </c>
      <c r="K191" s="17"/>
      <c r="L191" s="15">
        <v>81395881.379999995</v>
      </c>
      <c r="M191" s="15">
        <v>19029207.16</v>
      </c>
      <c r="N191" s="15">
        <f t="shared" si="13"/>
        <v>100425088.53999999</v>
      </c>
      <c r="O191" s="17"/>
      <c r="P191" s="15">
        <f t="shared" si="14"/>
        <v>384755917.41999996</v>
      </c>
      <c r="Q191" s="18"/>
      <c r="R191" s="15">
        <v>1876935621.51</v>
      </c>
      <c r="S191" s="19"/>
      <c r="T191" s="15">
        <f t="shared" si="17"/>
        <v>2261691538.9299998</v>
      </c>
    </row>
    <row r="192" spans="2:20" x14ac:dyDescent="0.25">
      <c r="B192" s="32" t="s">
        <v>23</v>
      </c>
      <c r="C192" s="15">
        <v>1088625872.3499999</v>
      </c>
      <c r="D192" s="15">
        <v>1227131150.0400002</v>
      </c>
      <c r="E192" s="15">
        <f t="shared" si="16"/>
        <v>2315757022.3900003</v>
      </c>
      <c r="F192" s="16"/>
      <c r="G192" s="15">
        <v>282609195.38</v>
      </c>
      <c r="H192" s="15">
        <v>0</v>
      </c>
      <c r="I192" s="15">
        <v>0</v>
      </c>
      <c r="J192" s="15">
        <f t="shared" si="12"/>
        <v>282609195.38</v>
      </c>
      <c r="K192" s="17"/>
      <c r="L192" s="15">
        <v>81782325.349999994</v>
      </c>
      <c r="M192" s="15">
        <v>19269977.800000001</v>
      </c>
      <c r="N192" s="15">
        <f t="shared" si="13"/>
        <v>101052303.14999999</v>
      </c>
      <c r="O192" s="17"/>
      <c r="P192" s="15">
        <f t="shared" si="14"/>
        <v>383661498.52999997</v>
      </c>
      <c r="Q192" s="18"/>
      <c r="R192" s="15">
        <v>1932095523.8599999</v>
      </c>
      <c r="S192" s="19"/>
      <c r="T192" s="15">
        <f t="shared" si="17"/>
        <v>2315757022.3899999</v>
      </c>
    </row>
    <row r="193" spans="2:20" x14ac:dyDescent="0.25">
      <c r="B193" s="32" t="s">
        <v>24</v>
      </c>
      <c r="C193" s="15">
        <v>1065887440.55</v>
      </c>
      <c r="D193" s="15">
        <v>1274511132.77</v>
      </c>
      <c r="E193" s="15">
        <f t="shared" si="16"/>
        <v>2340398573.3199997</v>
      </c>
      <c r="F193" s="16"/>
      <c r="G193" s="15">
        <v>282609195.38</v>
      </c>
      <c r="H193" s="15">
        <v>0</v>
      </c>
      <c r="I193" s="15">
        <v>0</v>
      </c>
      <c r="J193" s="15">
        <f t="shared" si="12"/>
        <v>282609195.38</v>
      </c>
      <c r="K193" s="17"/>
      <c r="L193" s="15">
        <v>81866587.959999993</v>
      </c>
      <c r="M193" s="15">
        <v>19484731.210000001</v>
      </c>
      <c r="N193" s="15">
        <f t="shared" si="13"/>
        <v>101351319.16999999</v>
      </c>
      <c r="O193" s="17"/>
      <c r="P193" s="15">
        <f t="shared" si="14"/>
        <v>383960514.54999995</v>
      </c>
      <c r="Q193" s="18"/>
      <c r="R193" s="15">
        <v>1956438058.77</v>
      </c>
      <c r="S193" s="19"/>
      <c r="T193" s="15">
        <f t="shared" si="17"/>
        <v>2340398573.3199997</v>
      </c>
    </row>
    <row r="194" spans="2:20" x14ac:dyDescent="0.25">
      <c r="B194" s="32" t="s">
        <v>25</v>
      </c>
      <c r="C194" s="15">
        <v>1048955856.98</v>
      </c>
      <c r="D194" s="15">
        <v>1322674659.6900003</v>
      </c>
      <c r="E194" s="15">
        <f t="shared" si="16"/>
        <v>2371630516.6700001</v>
      </c>
      <c r="F194" s="16"/>
      <c r="G194" s="15">
        <v>279114107.45999998</v>
      </c>
      <c r="H194" s="15">
        <v>0</v>
      </c>
      <c r="I194" s="15">
        <v>0</v>
      </c>
      <c r="J194" s="15">
        <f t="shared" si="12"/>
        <v>279114107.45999998</v>
      </c>
      <c r="K194" s="17"/>
      <c r="L194" s="15">
        <v>87393716.010000005</v>
      </c>
      <c r="M194" s="15">
        <v>19703530.809999999</v>
      </c>
      <c r="N194" s="15">
        <f t="shared" si="13"/>
        <v>107097246.82000001</v>
      </c>
      <c r="O194" s="17"/>
      <c r="P194" s="15">
        <f t="shared" si="14"/>
        <v>386211354.27999997</v>
      </c>
      <c r="Q194" s="18"/>
      <c r="R194" s="15">
        <v>1985419162.3900001</v>
      </c>
      <c r="S194" s="19"/>
      <c r="T194" s="15">
        <f t="shared" si="17"/>
        <v>2371630516.6700001</v>
      </c>
    </row>
    <row r="195" spans="2:20" x14ac:dyDescent="0.25">
      <c r="B195" s="32" t="s">
        <v>26</v>
      </c>
      <c r="C195" s="15">
        <v>940763482.01999998</v>
      </c>
      <c r="D195" s="15">
        <v>1335506291.7600002</v>
      </c>
      <c r="E195" s="15">
        <f t="shared" si="16"/>
        <v>2276269773.7800002</v>
      </c>
      <c r="F195" s="16"/>
      <c r="G195" s="15">
        <v>277340307.48000002</v>
      </c>
      <c r="H195" s="15">
        <v>0</v>
      </c>
      <c r="I195" s="15">
        <v>0</v>
      </c>
      <c r="J195" s="15">
        <f t="shared" si="12"/>
        <v>277340307.48000002</v>
      </c>
      <c r="K195" s="17"/>
      <c r="L195" s="15">
        <v>84767188.969999999</v>
      </c>
      <c r="M195" s="15">
        <v>11859672.93</v>
      </c>
      <c r="N195" s="15">
        <f t="shared" si="13"/>
        <v>96626861.900000006</v>
      </c>
      <c r="O195" s="17"/>
      <c r="P195" s="15">
        <f t="shared" si="14"/>
        <v>373967169.38</v>
      </c>
      <c r="Q195" s="18"/>
      <c r="R195" s="15">
        <v>1902302604.4000001</v>
      </c>
      <c r="S195" s="19"/>
      <c r="T195" s="15">
        <f t="shared" si="17"/>
        <v>2276269773.7800002</v>
      </c>
    </row>
    <row r="196" spans="2:20" x14ac:dyDescent="0.25">
      <c r="B196" s="32" t="s">
        <v>27</v>
      </c>
      <c r="C196" s="15">
        <v>906690592.51999998</v>
      </c>
      <c r="D196" s="15">
        <v>1108461001.02</v>
      </c>
      <c r="E196" s="15">
        <f t="shared" si="16"/>
        <v>2015151593.54</v>
      </c>
      <c r="F196" s="16"/>
      <c r="G196" s="15">
        <v>277340307.48000002</v>
      </c>
      <c r="H196" s="15">
        <v>0</v>
      </c>
      <c r="I196" s="15">
        <v>0</v>
      </c>
      <c r="J196" s="15">
        <f t="shared" si="12"/>
        <v>277340307.48000002</v>
      </c>
      <c r="K196" s="17"/>
      <c r="L196" s="15">
        <v>122711444.81999999</v>
      </c>
      <c r="M196" s="15">
        <v>7272484.9199999999</v>
      </c>
      <c r="N196" s="15">
        <f t="shared" si="13"/>
        <v>129983929.73999999</v>
      </c>
      <c r="O196" s="17"/>
      <c r="P196" s="15">
        <f t="shared" si="14"/>
        <v>407324237.22000003</v>
      </c>
      <c r="Q196" s="18"/>
      <c r="R196" s="15">
        <v>1607827356.3199999</v>
      </c>
      <c r="S196" s="19"/>
      <c r="T196" s="15">
        <f t="shared" si="17"/>
        <v>2015151593.54</v>
      </c>
    </row>
    <row r="197" spans="2:20" x14ac:dyDescent="0.25">
      <c r="B197" s="32" t="s">
        <v>28</v>
      </c>
      <c r="C197" s="15">
        <v>1114154252.3899999</v>
      </c>
      <c r="D197" s="15">
        <v>1125733292.0800002</v>
      </c>
      <c r="E197" s="15">
        <f t="shared" si="16"/>
        <v>2239887544.4700003</v>
      </c>
      <c r="F197" s="16"/>
      <c r="G197" s="15">
        <v>273739316.23000002</v>
      </c>
      <c r="H197" s="15">
        <v>0</v>
      </c>
      <c r="I197" s="15">
        <v>0</v>
      </c>
      <c r="J197" s="15">
        <f t="shared" si="12"/>
        <v>273739316.23000002</v>
      </c>
      <c r="K197" s="17"/>
      <c r="L197" s="15">
        <v>85251316.819999993</v>
      </c>
      <c r="M197" s="15">
        <v>7628136.4199999999</v>
      </c>
      <c r="N197" s="15">
        <f t="shared" si="13"/>
        <v>92879453.239999995</v>
      </c>
      <c r="O197" s="17"/>
      <c r="P197" s="15">
        <f t="shared" si="14"/>
        <v>366618769.47000003</v>
      </c>
      <c r="Q197" s="18"/>
      <c r="R197" s="15">
        <v>1873268775</v>
      </c>
      <c r="S197" s="19"/>
      <c r="T197" s="15">
        <f t="shared" si="17"/>
        <v>2239887544.4700003</v>
      </c>
    </row>
    <row r="202" spans="2:20" x14ac:dyDescent="0.25">
      <c r="P202" s="33"/>
    </row>
  </sheetData>
  <sheetProtection algorithmName="SHA-512" hashValue="HAp0FC5htqF2aZInW8x8p9rGcqMUmIxjgH5EbM9hRC18FLUV3egPzL+87l8i95hrLe3bCguF1IBoxmUAy/TjpQ==" saltValue="8JNO4IYUBYENyJfu9Nv3Tg==" spinCount="100000" sheet="1" objects="1" scenarios="1"/>
  <mergeCells count="2">
    <mergeCell ref="B2:E2"/>
    <mergeCell ref="B3:E3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5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x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Krystel Ortega Marin</dc:creator>
  <cp:lastModifiedBy>Maria Magdalena Moguel Tort</cp:lastModifiedBy>
  <cp:lastPrinted>2024-04-03T22:30:03Z</cp:lastPrinted>
  <dcterms:created xsi:type="dcterms:W3CDTF">2024-04-02T19:44:52Z</dcterms:created>
  <dcterms:modified xsi:type="dcterms:W3CDTF">2024-04-03T22:30:08Z</dcterms:modified>
</cp:coreProperties>
</file>